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255" windowHeight="6405" activeTab="0"/>
  </bookViews>
  <sheets>
    <sheet name="титульный" sheetId="1" r:id="rId1"/>
    <sheet name="раздел 2 ,3" sheetId="2" r:id="rId2"/>
    <sheet name="раздел 4,5,6" sheetId="3" r:id="rId3"/>
    <sheet name="раздел 7" sheetId="4" r:id="rId4"/>
    <sheet name="раздел 8" sheetId="5" r:id="rId5"/>
    <sheet name="раздел 9" sheetId="6" r:id="rId6"/>
    <sheet name="раздел 10,11" sheetId="7" r:id="rId7"/>
  </sheets>
  <definedNames/>
  <calcPr fullCalcOnLoad="1"/>
</workbook>
</file>

<file path=xl/sharedStrings.xml><?xml version="1.0" encoding="utf-8"?>
<sst xmlns="http://schemas.openxmlformats.org/spreadsheetml/2006/main" count="226" uniqueCount="172">
  <si>
    <t>Утверждаю</t>
  </si>
  <si>
    <t>Руководитель ГРБС</t>
  </si>
  <si>
    <t>(подпись)</t>
  </si>
  <si>
    <t>(дата)</t>
  </si>
  <si>
    <t>(М.П.)</t>
  </si>
  <si>
    <t>ПЛАН</t>
  </si>
  <si>
    <t xml:space="preserve">(наименование учреждения) </t>
  </si>
  <si>
    <t>(наименование главного распорядителя бюджетных средств)</t>
  </si>
  <si>
    <t>Адрес (место нахождения) учреждения</t>
  </si>
  <si>
    <t>Идентификационный номер налогоплательщика (ИНН)</t>
  </si>
  <si>
    <t>Значение кода причины постановки на учет (КПП) учреждения</t>
  </si>
  <si>
    <t>56 19 01 001</t>
  </si>
  <si>
    <t>Наименование единиц измерения показателей, включаемых в план и их коды по Общероссийскому классификатору единиц измерения (ОКЕИ) и (или) Общероссийскому классификатору валют (ОКВ)</t>
  </si>
  <si>
    <t xml:space="preserve">финансово-хозяйственной деятельности </t>
  </si>
  <si>
    <t>Отдел образования администрации муниципального образования Адамовский район</t>
  </si>
  <si>
    <t>2. Цели деятельности учреждения</t>
  </si>
  <si>
    <t>3. Общее описание ситуации</t>
  </si>
  <si>
    <t>В разделе приводятся сведения о действующих лицензиях и результаты проводимых аттестаций учреждения и государственной аккредитации.</t>
  </si>
  <si>
    <t>4. Сведения о недвижимом муниципальном имуществе</t>
  </si>
  <si>
    <t>Показатель</t>
  </si>
  <si>
    <t>Ед. изм.</t>
  </si>
  <si>
    <t>На дату составления плана</t>
  </si>
  <si>
    <t>На конец каждого года планового периода</t>
  </si>
  <si>
    <t>1. Общая балансовая стоимость недвижимого имущества, в том числе:</t>
  </si>
  <si>
    <t>тыс. руб.</t>
  </si>
  <si>
    <t>1.2. Балансовая стоимость недвижимого имущества, приобретенного муниципальным учреждением за счет выделенных собственников имущества учреждения средств</t>
  </si>
  <si>
    <t>1.3. 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</si>
  <si>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2. Количество объектов недвижимого имущества, закрепленных за учреждением (зданий, строений, помещений), ед.</t>
  </si>
  <si>
    <t>ед.</t>
  </si>
  <si>
    <t>3. Общая площадь объектов недвижимого имущества, закрепленная за учреждением, в том числе:</t>
  </si>
  <si>
    <t>3.1. Площадь недвижимого имущества, переданного в аренду</t>
  </si>
  <si>
    <t>5. Сведения о движимом муниципальном имуществе</t>
  </si>
  <si>
    <t>1. Общая балансовая стоимость движимого имущества учреждения, в том числе:</t>
  </si>
  <si>
    <t>1.1. Балансовая стоимость особо ценного имущества</t>
  </si>
  <si>
    <r>
      <t>м</t>
    </r>
    <r>
      <rPr>
        <vertAlign val="superscript"/>
        <sz val="14"/>
        <color indexed="8"/>
        <rFont val="Times New Roman"/>
        <family val="1"/>
      </rPr>
      <t>2</t>
    </r>
  </si>
  <si>
    <t>6. Показатели финансового состояния учреждения</t>
  </si>
  <si>
    <t>Сумма, тыс. руб.</t>
  </si>
  <si>
    <t>1. Нефинансовые активы, всего</t>
  </si>
  <si>
    <t>из них:</t>
  </si>
  <si>
    <t>1.1. Недвижимое имущество, всего:</t>
  </si>
  <si>
    <t>в том числе:</t>
  </si>
  <si>
    <t>1.1.1. Остаточная стоимость</t>
  </si>
  <si>
    <t>1.2. Особо ценное движимое имущество, всего</t>
  </si>
  <si>
    <t>1.2.1. Остаточная стоимость</t>
  </si>
  <si>
    <t>2. Финансовые активы, всего</t>
  </si>
  <si>
    <t>2.1. Дебиторская задолженность по доходам</t>
  </si>
  <si>
    <t>2.2. Дебиторская задолженность по расходам</t>
  </si>
  <si>
    <t>3. Обязательства, всего</t>
  </si>
  <si>
    <t>3.1. Просроченная кредиторская задолженность</t>
  </si>
  <si>
    <t>7. Показатели по поступлениям и выплатам учреждения</t>
  </si>
  <si>
    <t>в руб.</t>
  </si>
  <si>
    <t>Всего</t>
  </si>
  <si>
    <t>В том числе по лицевым счетам, открытым в органах, осуществляющих ведение лицевых счетов учреждений</t>
  </si>
  <si>
    <t>Остаток средств на начало планируемого периода</t>
  </si>
  <si>
    <t>Поступления, всего</t>
  </si>
  <si>
    <t>- субсидии на выполнение муниципального задания</t>
  </si>
  <si>
    <t>- субсидии на иные цели</t>
  </si>
  <si>
    <t>- бюджетные инвестиции</t>
  </si>
  <si>
    <t>- 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а также поступлений от иной приносящей доход деятельности</t>
  </si>
  <si>
    <t>Выплаты, всего (примечание: объемы планируемых выплат, источником финансового обеспечения которых являются поступления от оказания учреждениями услуг (выполнения работ), относящихся в соответствии с Уставом учреждения к его основным видам деятельности, предоставление которых для физических и юридических лиц осуществляется на платной основе, формируются учреждением в соответствии с порядком определения платы, установленным в соответствии с действующим законодательством)</t>
  </si>
  <si>
    <t>- оплата труда и начисления на выплаты по оплате труда</t>
  </si>
  <si>
    <t>- услуги связи</t>
  </si>
  <si>
    <t>- транспортные услуги</t>
  </si>
  <si>
    <t>- коммунальные услуги</t>
  </si>
  <si>
    <t>- услуги по содержанию имущества</t>
  </si>
  <si>
    <t>- прочие услуги</t>
  </si>
  <si>
    <t>- пособия по социальной помощи населению</t>
  </si>
  <si>
    <t>- приобретение основных средств</t>
  </si>
  <si>
    <t xml:space="preserve"> - приобретение нематериальных активов</t>
  </si>
  <si>
    <t>- приобретение материальных запасов</t>
  </si>
  <si>
    <t>- приобретение ценных бумаг в случаях, установленных федеральными законами</t>
  </si>
  <si>
    <t>- прочие расходы</t>
  </si>
  <si>
    <t>- иные выплаты, не запрещенные законодательством Российской Федерации</t>
  </si>
  <si>
    <t>Остаток средств на конец планируемого периода</t>
  </si>
  <si>
    <t>Справочно: объем публичных обязательств, всего</t>
  </si>
  <si>
    <t>2016 г.</t>
  </si>
  <si>
    <t xml:space="preserve">- целевые субсидии </t>
  </si>
  <si>
    <t>2017 г.</t>
  </si>
  <si>
    <t>В ед. изм.</t>
  </si>
  <si>
    <t xml:space="preserve">Темп роста к предыдущему году, % </t>
  </si>
  <si>
    <t>- физических лиц</t>
  </si>
  <si>
    <t>2. Доходы учреждения в расчете на одного потребителя услуг,  руб.</t>
  </si>
  <si>
    <t>3. Доходы учреждения от внебюджетных источников в расчете на одного потребителя услуг, руб.</t>
  </si>
  <si>
    <t>5. Численность работников – всего, чел.</t>
  </si>
  <si>
    <t>в том числе по категориям работников:</t>
  </si>
  <si>
    <t>руководящие работники</t>
  </si>
  <si>
    <t>педагогические</t>
  </si>
  <si>
    <t>УВП</t>
  </si>
  <si>
    <t>ОП</t>
  </si>
  <si>
    <t>6. Средняя зарплата одного работника, руб.</t>
  </si>
  <si>
    <t>7. Фонд оплаты труда (далее -  ФОТ), тыс. руб.</t>
  </si>
  <si>
    <t>руководящие  работники</t>
  </si>
  <si>
    <t>8. Начисления на ФОТ, тыс. руб.</t>
  </si>
  <si>
    <t>9. Чистая прибыль учреждения, тыс. руб.</t>
  </si>
  <si>
    <t>10. Отношение ФОТ работников учреждения к доходам учреждения</t>
  </si>
  <si>
    <t>8. Анализ существующего положения и перспектив развития учреждения</t>
  </si>
  <si>
    <t>Темп роста, % (гр.3 / гр. 2)</t>
  </si>
  <si>
    <t>1. Численность потребителей услуг (ед.), в том числе:</t>
  </si>
  <si>
    <r>
      <t>11. Отношение площади зданий учреждения к количеству потребителей услуг, м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>/ед.</t>
    </r>
  </si>
  <si>
    <t>4. Общая сумма доходов учреждения в расчете на одного потребителя услуг, руб.</t>
  </si>
  <si>
    <t>9. План доходов</t>
  </si>
  <si>
    <t>Планируемые объемы доходов на 2015– 2016 годы и фактический объем доходов за базовый период</t>
  </si>
  <si>
    <t>Наименование услуги по видам</t>
  </si>
  <si>
    <t>Объем реализации в натуральном выражении</t>
  </si>
  <si>
    <t>Цена (тариф, норматив), руб. за ед.</t>
  </si>
  <si>
    <t>Объем реализации, тыс. руб.</t>
  </si>
  <si>
    <t>1. Основная деятельность</t>
  </si>
  <si>
    <t>2. Внебюджетные услуги</t>
  </si>
  <si>
    <t>2.1.</t>
  </si>
  <si>
    <t>2.2.</t>
  </si>
  <si>
    <t>3. Другие источники</t>
  </si>
  <si>
    <t>Расчет планируемого объема доходов осуществляется исходя из основных параметров деятельности:</t>
  </si>
  <si>
    <t>*  нормативов бюджетного финансирования;</t>
  </si>
  <si>
    <t>*  стоимости внебюджетных услуг;</t>
  </si>
  <si>
    <t>*  других показателей.</t>
  </si>
  <si>
    <t>10. План по энергосбережению и повышению энергетической эффективности учреждения</t>
  </si>
  <si>
    <t>Наименование показателя</t>
  </si>
  <si>
    <t>Текущий год</t>
  </si>
  <si>
    <t xml:space="preserve">Каждый год планового периода              </t>
  </si>
  <si>
    <t>Расход тепловой энергии</t>
  </si>
  <si>
    <t>Гкал</t>
  </si>
  <si>
    <t>Удельный расход тепловой энергии на 1 кв. метр общей площади</t>
  </si>
  <si>
    <t>Расход электрической энергии</t>
  </si>
  <si>
    <t>кВт.ч.</t>
  </si>
  <si>
    <t>Удельный расход электрической энергии на 1 кв. метр общей площади</t>
  </si>
  <si>
    <t>Расход воды на снабжение учреждения</t>
  </si>
  <si>
    <t>куб.м.</t>
  </si>
  <si>
    <t>Удельный расход воды на снабжение учреждения на 1 сотрудника учреждения</t>
  </si>
  <si>
    <t>куб.м./чел.</t>
  </si>
  <si>
    <t>Сроки проведения</t>
  </si>
  <si>
    <t>Затраты, необходимые на проведение мероприятий, тыс. руб.</t>
  </si>
  <si>
    <t>Итого:</t>
  </si>
  <si>
    <t>(Ф.И.О. руководителя)</t>
  </si>
  <si>
    <t>Бугаева Г.С.</t>
  </si>
  <si>
    <t>(Ф.И.О. исполнителя)</t>
  </si>
  <si>
    <t xml:space="preserve">                                                                                 </t>
  </si>
  <si>
    <t>Год, предшествующий текущему</t>
  </si>
  <si>
    <r>
      <t>Гкал/м</t>
    </r>
    <r>
      <rPr>
        <vertAlign val="superscript"/>
        <sz val="14"/>
        <rFont val="Times New Roman"/>
        <family val="1"/>
      </rPr>
      <t>2</t>
    </r>
  </si>
  <si>
    <r>
      <t>кВт.ч./ м</t>
    </r>
    <r>
      <rPr>
        <vertAlign val="superscript"/>
        <sz val="14"/>
        <rFont val="Times New Roman"/>
        <family val="1"/>
      </rPr>
      <t>2</t>
    </r>
  </si>
  <si>
    <t>Наименование мероприятия</t>
  </si>
  <si>
    <t>*****</t>
  </si>
  <si>
    <t>Руководитель учреждения</t>
  </si>
  <si>
    <t>Главный бухгалтер</t>
  </si>
  <si>
    <t>(Ф.И.О. гл. бухгалтера)</t>
  </si>
  <si>
    <t>Исполнитель документа</t>
  </si>
  <si>
    <t>11. Перечень мероприятий по повышению эффективности деятельности на 2015 – 2016, 2017 годы</t>
  </si>
  <si>
    <t>«Адамовская средняя общеобразовательная школа № 1 имени Шеменева М.И.»</t>
  </si>
  <si>
    <t xml:space="preserve">Муниципальное бюджетное общеобразовательное учреждение </t>
  </si>
  <si>
    <t>462830, Оренбургская область, Адамовский район, п. Адамовка, ул.Красногвардейская, дом 17</t>
  </si>
  <si>
    <t>56 19 00 38 70</t>
  </si>
  <si>
    <t>Основными целями деятельности  Учреждения:</t>
  </si>
  <si>
    <t>-формирование общей культуры личности детей и обучающихся на основе усвоения образовательного минимума содержания общеобразовательных программ;</t>
  </si>
  <si>
    <t>- адаптация детей и обучающихся к жизни в обществе;</t>
  </si>
  <si>
    <t>- воспитание высоконравственного, творческого, компетентного гражданина России, принимающего судьбу Отечества как свою личную, осознающего ответственность за настоящее и будущее своей страны, укорененного в духовных и культурных традициях многонационального народа РФ;</t>
  </si>
  <si>
    <t>- воспитание уважения к правам и свободам человека</t>
  </si>
  <si>
    <t>3.1. Учреждение осуществляет следующие основные виды деятельности:</t>
  </si>
  <si>
    <t>- реализует общеобразовательные программы начального общего, основного общего образования;</t>
  </si>
  <si>
    <t>-осуществляет основную деятельность по коррекционным программам VII и VIII видов.</t>
  </si>
  <si>
    <t>3.2. Наличие лицензий РО № 049406, регистрационный № 700-66 от 01.03.2012 г. бессрочная, свидетельства о государственной аккредитации учреждения 56 А 01 № 0000470, регистрационный № 963 от 26.12.2012 г., заключения по его аттестации.</t>
  </si>
  <si>
    <t>Учреждение осуществляет свою деятельность в соответствии с предметом и целями деятельности, определенными законодательством Российской Федерации, Оренбургской области, правовыми актами органов местного самоуправления и уставом МБОУ « Адамовской средней общеобразовательной школы №1 имени Шеменева М.И.»</t>
  </si>
  <si>
    <t>1.2.</t>
  </si>
  <si>
    <t>1.1.Предоставление общедоступного общего образования</t>
  </si>
  <si>
    <t>Чайка О.Н.</t>
  </si>
  <si>
    <t>Аркуша А.А.</t>
  </si>
  <si>
    <t>Донцова Ю.В.</t>
  </si>
  <si>
    <t>прочие выплаты</t>
  </si>
  <si>
    <t>2018 г.</t>
  </si>
  <si>
    <t xml:space="preserve">2017 г. </t>
  </si>
  <si>
    <t xml:space="preserve">2018 г. </t>
  </si>
  <si>
    <t>2019 г.</t>
  </si>
  <si>
    <r>
      <t xml:space="preserve">на </t>
    </r>
    <r>
      <rPr>
        <b/>
        <u val="single"/>
        <sz val="14"/>
        <rFont val="Times New Roman"/>
        <family val="1"/>
      </rPr>
      <t>2017</t>
    </r>
    <r>
      <rPr>
        <sz val="14"/>
        <rFont val="Times New Roman"/>
        <family val="1"/>
      </rPr>
      <t xml:space="preserve"> - 2018, 2019 годы</t>
    </r>
  </si>
  <si>
    <t>составлен « 16» января 2017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</si>
</sst>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u val="single"/>
      <sz val="14"/>
      <name val="Times New Roman"/>
      <family val="1"/>
    </font>
    <font>
      <sz val="16"/>
      <name val="Times New Roman"/>
      <family val="1"/>
    </font>
    <font>
      <u val="single"/>
      <sz val="11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6"/>
      <name val="Arial"/>
      <family val="2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2" fillId="0" borderId="0" xfId="0" applyFont="1" applyAlignment="1">
      <alignment horizontal="justify" vertical="center"/>
    </xf>
    <xf numFmtId="0" fontId="63" fillId="0" borderId="0" xfId="0" applyFont="1" applyAlignment="1">
      <alignment horizontal="justify" vertical="center"/>
    </xf>
    <xf numFmtId="0" fontId="64" fillId="0" borderId="0" xfId="0" applyFont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justify" vertical="center" wrapText="1"/>
    </xf>
    <xf numFmtId="176" fontId="62" fillId="0" borderId="10" xfId="0" applyNumberFormat="1" applyFont="1" applyBorder="1" applyAlignment="1">
      <alignment horizontal="center" vertical="center" wrapText="1"/>
    </xf>
    <xf numFmtId="176" fontId="62" fillId="0" borderId="10" xfId="0" applyNumberFormat="1" applyFont="1" applyBorder="1" applyAlignment="1">
      <alignment vertical="center" wrapText="1"/>
    </xf>
    <xf numFmtId="176" fontId="62" fillId="0" borderId="10" xfId="0" applyNumberFormat="1" applyFont="1" applyBorder="1" applyAlignment="1">
      <alignment horizontal="justify" vertical="center" wrapText="1"/>
    </xf>
    <xf numFmtId="0" fontId="63" fillId="0" borderId="0" xfId="0" applyFont="1" applyAlignment="1">
      <alignment horizontal="left" vertical="center"/>
    </xf>
    <xf numFmtId="0" fontId="62" fillId="0" borderId="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6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3" xfId="0" applyFont="1" applyBorder="1" applyAlignment="1">
      <alignment vertical="center" wrapText="1"/>
    </xf>
    <xf numFmtId="0" fontId="68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2" fillId="33" borderId="14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62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justify" vertical="center" wrapText="1"/>
    </xf>
    <xf numFmtId="0" fontId="17" fillId="0" borderId="0" xfId="0" applyFont="1" applyAlignment="1">
      <alignment horizontal="right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63" fillId="0" borderId="0" xfId="0" applyFont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justify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vertical="center" wrapText="1"/>
    </xf>
    <xf numFmtId="4" fontId="6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76" fontId="19" fillId="33" borderId="10" xfId="0" applyNumberFormat="1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176" fontId="62" fillId="33" borderId="10" xfId="0" applyNumberFormat="1" applyFont="1" applyFill="1" applyBorder="1" applyAlignment="1">
      <alignment horizontal="center" vertical="center" wrapText="1"/>
    </xf>
    <xf numFmtId="176" fontId="62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justify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64" fillId="0" borderId="10" xfId="0" applyNumberFormat="1" applyFont="1" applyBorder="1" applyAlignment="1">
      <alignment horizontal="center" vertical="center"/>
    </xf>
    <xf numFmtId="4" fontId="64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4">
      <selection activeCell="D28" sqref="D28"/>
    </sheetView>
  </sheetViews>
  <sheetFormatPr defaultColWidth="9.140625" defaultRowHeight="15"/>
  <cols>
    <col min="1" max="1" width="20.140625" style="15" customWidth="1"/>
    <col min="2" max="2" width="20.7109375" style="15" customWidth="1"/>
    <col min="3" max="3" width="20.57421875" style="15" customWidth="1"/>
    <col min="4" max="4" width="24.57421875" style="15" customWidth="1"/>
    <col min="5" max="5" width="19.28125" style="15" customWidth="1"/>
    <col min="6" max="12" width="17.140625" style="15" customWidth="1"/>
    <col min="13" max="16384" width="9.140625" style="15" customWidth="1"/>
  </cols>
  <sheetData>
    <row r="1" ht="26.25" customHeight="1">
      <c r="D1" s="16" t="s">
        <v>0</v>
      </c>
    </row>
    <row r="2" spans="4:5" ht="25.5" customHeight="1">
      <c r="D2" s="102" t="s">
        <v>1</v>
      </c>
      <c r="E2" s="102"/>
    </row>
    <row r="3" spans="4:5" ht="28.5" customHeight="1">
      <c r="D3" s="17"/>
      <c r="E3" s="18" t="s">
        <v>163</v>
      </c>
    </row>
    <row r="4" ht="15">
      <c r="D4" s="19" t="s">
        <v>2</v>
      </c>
    </row>
    <row r="5" spans="1:5" ht="25.5" customHeight="1">
      <c r="A5" s="20"/>
      <c r="B5" s="20"/>
      <c r="D5" s="17"/>
      <c r="E5" s="17"/>
    </row>
    <row r="6" spans="4:5" ht="15">
      <c r="D6" s="21" t="s">
        <v>3</v>
      </c>
      <c r="E6" s="21" t="s">
        <v>4</v>
      </c>
    </row>
    <row r="7" ht="26.25" customHeight="1"/>
    <row r="8" ht="15.75">
      <c r="A8" s="22"/>
    </row>
    <row r="9" ht="15.75">
      <c r="A9" s="22"/>
    </row>
    <row r="10" ht="15.75">
      <c r="A10" s="22"/>
    </row>
    <row r="11" spans="1:3" ht="22.5">
      <c r="A11" s="22"/>
      <c r="C11" s="23" t="s">
        <v>5</v>
      </c>
    </row>
    <row r="12" ht="15.75">
      <c r="A12" s="22"/>
    </row>
    <row r="13" spans="1:5" ht="27.75" customHeight="1">
      <c r="A13" s="97" t="s">
        <v>13</v>
      </c>
      <c r="B13" s="97"/>
      <c r="C13" s="97"/>
      <c r="D13" s="97"/>
      <c r="E13" s="97"/>
    </row>
    <row r="14" spans="1:5" ht="30.75" customHeight="1">
      <c r="A14" s="97" t="s">
        <v>170</v>
      </c>
      <c r="B14" s="97"/>
      <c r="C14" s="97"/>
      <c r="D14" s="97"/>
      <c r="E14" s="97"/>
    </row>
    <row r="15" spans="1:5" ht="9" customHeight="1">
      <c r="A15" s="97"/>
      <c r="B15" s="97"/>
      <c r="C15" s="97"/>
      <c r="D15" s="97"/>
      <c r="E15" s="97"/>
    </row>
    <row r="16" spans="1:5" ht="27" customHeight="1">
      <c r="A16" s="96" t="s">
        <v>147</v>
      </c>
      <c r="B16" s="96"/>
      <c r="C16" s="96"/>
      <c r="D16" s="96"/>
      <c r="E16" s="96"/>
    </row>
    <row r="17" spans="1:5" ht="29.25" customHeight="1">
      <c r="A17" s="96" t="s">
        <v>146</v>
      </c>
      <c r="B17" s="96"/>
      <c r="C17" s="96"/>
      <c r="D17" s="96"/>
      <c r="E17" s="96"/>
    </row>
    <row r="18" spans="1:5" ht="15">
      <c r="A18" s="95" t="s">
        <v>6</v>
      </c>
      <c r="B18" s="95"/>
      <c r="C18" s="95"/>
      <c r="D18" s="95"/>
      <c r="E18" s="95"/>
    </row>
    <row r="19" spans="1:5" ht="18.75">
      <c r="A19" s="4"/>
      <c r="B19" s="4"/>
      <c r="C19" s="4"/>
      <c r="D19" s="4"/>
      <c r="E19" s="4"/>
    </row>
    <row r="20" spans="1:5" ht="25.5" customHeight="1">
      <c r="A20" s="96" t="s">
        <v>14</v>
      </c>
      <c r="B20" s="96"/>
      <c r="C20" s="96"/>
      <c r="D20" s="96"/>
      <c r="E20" s="96"/>
    </row>
    <row r="21" spans="1:5" ht="15">
      <c r="A21" s="95" t="s">
        <v>7</v>
      </c>
      <c r="B21" s="95"/>
      <c r="C21" s="95"/>
      <c r="D21" s="95"/>
      <c r="E21" s="95"/>
    </row>
    <row r="25" spans="4:5" ht="24" customHeight="1">
      <c r="D25" s="97" t="s">
        <v>171</v>
      </c>
      <c r="E25" s="97"/>
    </row>
    <row r="29" spans="1:5" ht="82.5" customHeight="1">
      <c r="A29" s="91" t="s">
        <v>8</v>
      </c>
      <c r="B29" s="91"/>
      <c r="C29" s="98"/>
      <c r="D29" s="99" t="s">
        <v>148</v>
      </c>
      <c r="E29" s="99"/>
    </row>
    <row r="30" spans="1:7" ht="54.75" customHeight="1">
      <c r="A30" s="91" t="s">
        <v>9</v>
      </c>
      <c r="B30" s="91"/>
      <c r="C30" s="91"/>
      <c r="D30" s="100" t="s">
        <v>149</v>
      </c>
      <c r="E30" s="101"/>
      <c r="G30" s="61"/>
    </row>
    <row r="31" spans="1:5" ht="57" customHeight="1">
      <c r="A31" s="91" t="s">
        <v>10</v>
      </c>
      <c r="B31" s="91"/>
      <c r="C31" s="91"/>
      <c r="D31" s="92" t="s">
        <v>11</v>
      </c>
      <c r="E31" s="92"/>
    </row>
    <row r="32" spans="1:5" ht="114" customHeight="1">
      <c r="A32" s="91" t="s">
        <v>12</v>
      </c>
      <c r="B32" s="91"/>
      <c r="C32" s="91"/>
      <c r="D32" s="93">
        <v>383</v>
      </c>
      <c r="E32" s="94"/>
    </row>
    <row r="33" ht="15.75">
      <c r="A33" s="14"/>
    </row>
  </sheetData>
  <sheetProtection/>
  <mergeCells count="18">
    <mergeCell ref="D29:E29"/>
    <mergeCell ref="D30:E30"/>
    <mergeCell ref="D2:E2"/>
    <mergeCell ref="A13:E13"/>
    <mergeCell ref="A14:E14"/>
    <mergeCell ref="A15:E15"/>
    <mergeCell ref="A16:E16"/>
    <mergeCell ref="A17:E17"/>
    <mergeCell ref="A31:C31"/>
    <mergeCell ref="A32:C32"/>
    <mergeCell ref="D31:E31"/>
    <mergeCell ref="D32:E32"/>
    <mergeCell ref="A18:E18"/>
    <mergeCell ref="A20:E20"/>
    <mergeCell ref="A21:E21"/>
    <mergeCell ref="D25:E25"/>
    <mergeCell ref="A29:C29"/>
    <mergeCell ref="A30:C30"/>
  </mergeCells>
  <printOptions/>
  <pageMargins left="0.3937007874015748" right="0.1968503937007874" top="0.3937007874015748" bottom="0.1968503937007874" header="0" footer="0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3" sqref="A13"/>
    </sheetView>
  </sheetViews>
  <sheetFormatPr defaultColWidth="9.140625" defaultRowHeight="66" customHeight="1"/>
  <cols>
    <col min="1" max="1" width="131.7109375" style="4" customWidth="1"/>
    <col min="2" max="16384" width="9.140625" style="4" customWidth="1"/>
  </cols>
  <sheetData>
    <row r="1" ht="35.25" customHeight="1">
      <c r="A1" s="62" t="s">
        <v>15</v>
      </c>
    </row>
    <row r="2" ht="88.5" customHeight="1">
      <c r="A2" s="2" t="s">
        <v>159</v>
      </c>
    </row>
    <row r="3" ht="32.25" customHeight="1">
      <c r="A3" s="2" t="s">
        <v>150</v>
      </c>
    </row>
    <row r="4" ht="45.75" customHeight="1">
      <c r="A4" s="2" t="s">
        <v>151</v>
      </c>
    </row>
    <row r="5" ht="25.5" customHeight="1">
      <c r="A5" s="2" t="s">
        <v>152</v>
      </c>
    </row>
    <row r="6" ht="58.5" customHeight="1">
      <c r="A6" s="2" t="s">
        <v>153</v>
      </c>
    </row>
    <row r="7" ht="24" customHeight="1">
      <c r="A7" s="2" t="s">
        <v>154</v>
      </c>
    </row>
    <row r="8" ht="18.75" customHeight="1">
      <c r="A8" s="3"/>
    </row>
    <row r="9" ht="32.25" customHeight="1">
      <c r="A9" s="62" t="s">
        <v>16</v>
      </c>
    </row>
    <row r="10" ht="29.25" customHeight="1">
      <c r="A10" s="2" t="s">
        <v>155</v>
      </c>
    </row>
    <row r="11" ht="35.25" customHeight="1">
      <c r="A11" s="2" t="s">
        <v>156</v>
      </c>
    </row>
    <row r="12" ht="33" customHeight="1">
      <c r="A12" s="2" t="s">
        <v>157</v>
      </c>
    </row>
    <row r="13" ht="84" customHeight="1">
      <c r="A13" s="2" t="s">
        <v>158</v>
      </c>
    </row>
    <row r="14" ht="53.25" customHeight="1">
      <c r="A14" s="2" t="s">
        <v>17</v>
      </c>
    </row>
    <row r="15" ht="18" customHeight="1">
      <c r="A15" s="3"/>
    </row>
    <row r="16" ht="45.75" customHeight="1">
      <c r="A16" s="2" t="s">
        <v>17</v>
      </c>
    </row>
    <row r="17" ht="66" customHeight="1">
      <c r="A17" s="3"/>
    </row>
  </sheetData>
  <sheetProtection/>
  <printOptions/>
  <pageMargins left="0.5905511811023623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5"/>
  <sheetViews>
    <sheetView zoomScalePageLayoutView="0" workbookViewId="0" topLeftCell="A1">
      <pane xSplit="2" ySplit="4" topLeftCell="C2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38" sqref="D38"/>
    </sheetView>
  </sheetViews>
  <sheetFormatPr defaultColWidth="9.140625" defaultRowHeight="15"/>
  <cols>
    <col min="1" max="1" width="59.7109375" style="4" customWidth="1"/>
    <col min="2" max="2" width="15.140625" style="4" customWidth="1"/>
    <col min="3" max="3" width="26.7109375" style="4" customWidth="1"/>
    <col min="4" max="4" width="29.57421875" style="4" customWidth="1"/>
    <col min="5" max="16384" width="9.140625" style="4" customWidth="1"/>
  </cols>
  <sheetData>
    <row r="2" spans="1:4" ht="35.25" customHeight="1">
      <c r="A2" s="107" t="s">
        <v>18</v>
      </c>
      <c r="B2" s="107"/>
      <c r="C2" s="107"/>
      <c r="D2" s="107"/>
    </row>
    <row r="3" ht="18.75">
      <c r="A3" s="11"/>
    </row>
    <row r="4" spans="1:4" ht="50.25" customHeight="1">
      <c r="A4" s="5" t="s">
        <v>19</v>
      </c>
      <c r="B4" s="5" t="s">
        <v>20</v>
      </c>
      <c r="C4" s="5" t="s">
        <v>21</v>
      </c>
      <c r="D4" s="5" t="s">
        <v>22</v>
      </c>
    </row>
    <row r="5" spans="1:4" ht="68.25" customHeight="1">
      <c r="A5" s="6" t="s">
        <v>23</v>
      </c>
      <c r="B5" s="5" t="s">
        <v>24</v>
      </c>
      <c r="C5" s="71">
        <v>22639.6</v>
      </c>
      <c r="D5" s="9"/>
    </row>
    <row r="6" spans="1:4" ht="93" customHeight="1">
      <c r="A6" s="6" t="s">
        <v>25</v>
      </c>
      <c r="B6" s="5" t="s">
        <v>24</v>
      </c>
      <c r="C6" s="77">
        <v>22639.6</v>
      </c>
      <c r="D6" s="9"/>
    </row>
    <row r="7" spans="1:4" ht="91.5" customHeight="1">
      <c r="A7" s="6" t="s">
        <v>26</v>
      </c>
      <c r="B7" s="5" t="s">
        <v>24</v>
      </c>
      <c r="C7" s="8"/>
      <c r="D7" s="9"/>
    </row>
    <row r="8" spans="1:4" ht="66.75" customHeight="1">
      <c r="A8" s="6" t="s">
        <v>27</v>
      </c>
      <c r="B8" s="5" t="s">
        <v>28</v>
      </c>
      <c r="C8" s="78">
        <v>4</v>
      </c>
      <c r="D8" s="6"/>
    </row>
    <row r="9" spans="1:4" ht="81" customHeight="1">
      <c r="A9" s="6" t="s">
        <v>29</v>
      </c>
      <c r="B9" s="5" t="s">
        <v>34</v>
      </c>
      <c r="C9" s="79">
        <v>4490.9</v>
      </c>
      <c r="D9" s="9"/>
    </row>
    <row r="10" spans="1:4" ht="56.25" customHeight="1">
      <c r="A10" s="6" t="s">
        <v>30</v>
      </c>
      <c r="B10" s="5" t="s">
        <v>34</v>
      </c>
      <c r="C10" s="80"/>
      <c r="D10" s="9"/>
    </row>
    <row r="11" spans="1:4" ht="45" customHeight="1">
      <c r="A11" s="12"/>
      <c r="B11" s="13"/>
      <c r="C11" s="13"/>
      <c r="D11" s="12"/>
    </row>
    <row r="12" spans="1:4" ht="38.25" customHeight="1">
      <c r="A12" s="107" t="s">
        <v>31</v>
      </c>
      <c r="B12" s="107"/>
      <c r="C12" s="107"/>
      <c r="D12" s="107"/>
    </row>
    <row r="13" ht="38.25" customHeight="1">
      <c r="A13" s="11"/>
    </row>
    <row r="14" spans="1:4" ht="49.5" customHeight="1">
      <c r="A14" s="5" t="s">
        <v>19</v>
      </c>
      <c r="B14" s="5" t="s">
        <v>20</v>
      </c>
      <c r="C14" s="5" t="s">
        <v>21</v>
      </c>
      <c r="D14" s="5" t="s">
        <v>22</v>
      </c>
    </row>
    <row r="15" spans="1:4" ht="45.75" customHeight="1">
      <c r="A15" s="6" t="s">
        <v>32</v>
      </c>
      <c r="B15" s="5" t="s">
        <v>24</v>
      </c>
      <c r="C15" s="8">
        <v>14905.8</v>
      </c>
      <c r="D15" s="9"/>
    </row>
    <row r="16" spans="1:4" ht="47.25" customHeight="1">
      <c r="A16" s="6" t="s">
        <v>33</v>
      </c>
      <c r="B16" s="7" t="s">
        <v>24</v>
      </c>
      <c r="C16" s="79">
        <v>14905.8</v>
      </c>
      <c r="D16" s="10"/>
    </row>
    <row r="18" spans="1:4" ht="20.25">
      <c r="A18" s="108" t="s">
        <v>35</v>
      </c>
      <c r="B18" s="108"/>
      <c r="C18" s="108"/>
      <c r="D18" s="108"/>
    </row>
    <row r="19" spans="1:2" ht="18.75">
      <c r="A19" s="24"/>
      <c r="B19" s="15"/>
    </row>
    <row r="20" spans="1:4" ht="18.75">
      <c r="A20" s="109" t="s">
        <v>19</v>
      </c>
      <c r="B20" s="109"/>
      <c r="C20" s="99" t="s">
        <v>36</v>
      </c>
      <c r="D20" s="99"/>
    </row>
    <row r="21" spans="1:4" ht="31.5" customHeight="1">
      <c r="A21" s="109" t="s">
        <v>37</v>
      </c>
      <c r="B21" s="109"/>
      <c r="C21" s="106">
        <f>C23+C26</f>
        <v>37545.399999999994</v>
      </c>
      <c r="D21" s="106"/>
    </row>
    <row r="22" spans="1:4" ht="18.75">
      <c r="A22" s="109" t="s">
        <v>38</v>
      </c>
      <c r="B22" s="109"/>
      <c r="C22" s="104"/>
      <c r="D22" s="104"/>
    </row>
    <row r="23" spans="1:4" ht="32.25" customHeight="1">
      <c r="A23" s="109" t="s">
        <v>39</v>
      </c>
      <c r="B23" s="109"/>
      <c r="C23" s="106">
        <f>C5</f>
        <v>22639.6</v>
      </c>
      <c r="D23" s="106"/>
    </row>
    <row r="24" spans="1:4" ht="18.75">
      <c r="A24" s="109" t="s">
        <v>40</v>
      </c>
      <c r="B24" s="109"/>
      <c r="C24" s="104"/>
      <c r="D24" s="104"/>
    </row>
    <row r="25" spans="1:4" ht="31.5" customHeight="1">
      <c r="A25" s="109" t="s">
        <v>41</v>
      </c>
      <c r="B25" s="109"/>
      <c r="C25" s="103">
        <v>4423.1</v>
      </c>
      <c r="D25" s="103"/>
    </row>
    <row r="26" spans="1:4" ht="33" customHeight="1">
      <c r="A26" s="109" t="s">
        <v>42</v>
      </c>
      <c r="B26" s="109"/>
      <c r="C26" s="106">
        <f>C15</f>
        <v>14905.8</v>
      </c>
      <c r="D26" s="106"/>
    </row>
    <row r="27" spans="1:4" ht="18.75">
      <c r="A27" s="109" t="s">
        <v>40</v>
      </c>
      <c r="B27" s="109"/>
      <c r="C27" s="104"/>
      <c r="D27" s="104"/>
    </row>
    <row r="28" spans="1:4" ht="28.5" customHeight="1">
      <c r="A28" s="109" t="s">
        <v>43</v>
      </c>
      <c r="B28" s="109"/>
      <c r="C28" s="103">
        <v>2063.7</v>
      </c>
      <c r="D28" s="103"/>
    </row>
    <row r="29" spans="1:4" ht="28.5" customHeight="1">
      <c r="A29" s="109" t="s">
        <v>44</v>
      </c>
      <c r="B29" s="109"/>
      <c r="C29" s="104"/>
      <c r="D29" s="104"/>
    </row>
    <row r="30" spans="1:4" ht="18.75">
      <c r="A30" s="109" t="s">
        <v>38</v>
      </c>
      <c r="B30" s="109"/>
      <c r="C30" s="104"/>
      <c r="D30" s="104"/>
    </row>
    <row r="31" spans="1:4" ht="33" customHeight="1">
      <c r="A31" s="109" t="s">
        <v>45</v>
      </c>
      <c r="B31" s="109"/>
      <c r="C31" s="104"/>
      <c r="D31" s="104"/>
    </row>
    <row r="32" spans="1:4" ht="28.5" customHeight="1">
      <c r="A32" s="109" t="s">
        <v>46</v>
      </c>
      <c r="B32" s="109"/>
      <c r="C32" s="105">
        <v>3.21</v>
      </c>
      <c r="D32" s="105"/>
    </row>
    <row r="33" spans="1:4" ht="31.5" customHeight="1">
      <c r="A33" s="109" t="s">
        <v>47</v>
      </c>
      <c r="B33" s="109"/>
      <c r="C33" s="105">
        <v>1838360.52</v>
      </c>
      <c r="D33" s="105"/>
    </row>
    <row r="34" spans="1:4" ht="26.25" customHeight="1">
      <c r="A34" s="109" t="s">
        <v>38</v>
      </c>
      <c r="B34" s="109"/>
      <c r="C34" s="105"/>
      <c r="D34" s="105"/>
    </row>
    <row r="35" spans="1:4" ht="29.25" customHeight="1">
      <c r="A35" s="109" t="s">
        <v>48</v>
      </c>
      <c r="B35" s="109"/>
      <c r="C35" s="105">
        <v>892813.4</v>
      </c>
      <c r="D35" s="105"/>
    </row>
  </sheetData>
  <sheetProtection/>
  <mergeCells count="35">
    <mergeCell ref="A35:B35"/>
    <mergeCell ref="A29:B29"/>
    <mergeCell ref="A30:B30"/>
    <mergeCell ref="A31:B31"/>
    <mergeCell ref="A32:B32"/>
    <mergeCell ref="A33:B33"/>
    <mergeCell ref="A34:B34"/>
    <mergeCell ref="C34:D34"/>
    <mergeCell ref="C35:D35"/>
    <mergeCell ref="A21:B21"/>
    <mergeCell ref="A22:B22"/>
    <mergeCell ref="A23:B23"/>
    <mergeCell ref="A24:B24"/>
    <mergeCell ref="A25:B25"/>
    <mergeCell ref="A26:B26"/>
    <mergeCell ref="A27:B27"/>
    <mergeCell ref="A28:B28"/>
    <mergeCell ref="A12:D12"/>
    <mergeCell ref="A2:D2"/>
    <mergeCell ref="A18:D18"/>
    <mergeCell ref="A20:B20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zoomScale="60" zoomScaleNormal="6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3" sqref="I13"/>
    </sheetView>
  </sheetViews>
  <sheetFormatPr defaultColWidth="9.140625" defaultRowHeight="15"/>
  <cols>
    <col min="1" max="1" width="78.57421875" style="15" customWidth="1"/>
    <col min="2" max="2" width="19.57421875" style="15" customWidth="1"/>
    <col min="3" max="3" width="19.57421875" style="82" customWidth="1"/>
    <col min="4" max="5" width="19.57421875" style="15" customWidth="1"/>
    <col min="6" max="6" width="20.28125" style="15" customWidth="1"/>
    <col min="7" max="9" width="12.57421875" style="15" bestFit="1" customWidth="1"/>
    <col min="10" max="16384" width="9.140625" style="15" customWidth="1"/>
  </cols>
  <sheetData>
    <row r="2" spans="1:5" ht="20.25">
      <c r="A2" s="108" t="s">
        <v>49</v>
      </c>
      <c r="B2" s="108"/>
      <c r="C2" s="108"/>
      <c r="D2" s="108"/>
      <c r="E2" s="108"/>
    </row>
    <row r="3" ht="18.75">
      <c r="E3" s="16" t="s">
        <v>50</v>
      </c>
    </row>
    <row r="4" spans="1:6" ht="107.25" customHeight="1">
      <c r="A4" s="27" t="s">
        <v>19</v>
      </c>
      <c r="B4" s="27" t="s">
        <v>51</v>
      </c>
      <c r="C4" s="83" t="s">
        <v>52</v>
      </c>
      <c r="D4" s="34" t="s">
        <v>77</v>
      </c>
      <c r="E4" s="34" t="s">
        <v>166</v>
      </c>
      <c r="F4" s="34" t="s">
        <v>169</v>
      </c>
    </row>
    <row r="5" spans="1:6" s="29" customFormat="1" ht="12">
      <c r="A5" s="28">
        <v>1</v>
      </c>
      <c r="B5" s="28">
        <v>2</v>
      </c>
      <c r="C5" s="84">
        <v>3</v>
      </c>
      <c r="D5" s="28">
        <v>4</v>
      </c>
      <c r="E5" s="28">
        <v>5</v>
      </c>
      <c r="F5" s="28">
        <v>5</v>
      </c>
    </row>
    <row r="6" spans="1:6" ht="30.75" customHeight="1">
      <c r="A6" s="30" t="s">
        <v>53</v>
      </c>
      <c r="B6" s="66">
        <f>C6</f>
        <v>0</v>
      </c>
      <c r="C6" s="68"/>
      <c r="D6" s="66">
        <f>C6</f>
        <v>0</v>
      </c>
      <c r="E6" s="66">
        <f>D30</f>
        <v>0</v>
      </c>
      <c r="F6" s="66">
        <f>E30</f>
        <v>0</v>
      </c>
    </row>
    <row r="7" spans="1:8" ht="41.25" customHeight="1">
      <c r="A7" s="31" t="s">
        <v>54</v>
      </c>
      <c r="B7" s="66">
        <f>C7</f>
        <v>25892461.25</v>
      </c>
      <c r="C7" s="68">
        <f>C9+C10+C11+C12+C13</f>
        <v>25892461.25</v>
      </c>
      <c r="D7" s="66">
        <f>D9+D10+D11+D12+D13</f>
        <v>25892461.25</v>
      </c>
      <c r="E7" s="66">
        <f>E9+E10+E11+E12+E13</f>
        <v>25621161.25</v>
      </c>
      <c r="F7" s="66">
        <f>F9+F10+F11+F12+F13</f>
        <v>24576161.25</v>
      </c>
      <c r="H7" s="90"/>
    </row>
    <row r="8" spans="1:6" ht="30.75" customHeight="1">
      <c r="A8" s="31" t="s">
        <v>40</v>
      </c>
      <c r="B8" s="67"/>
      <c r="C8" s="85"/>
      <c r="D8" s="67"/>
      <c r="E8" s="67"/>
      <c r="F8" s="67"/>
    </row>
    <row r="9" spans="1:8" ht="30.75" customHeight="1">
      <c r="A9" s="30" t="s">
        <v>55</v>
      </c>
      <c r="B9" s="66">
        <f aca="true" t="shared" si="0" ref="B9:B14">C9</f>
        <v>25892461.25</v>
      </c>
      <c r="C9" s="68">
        <v>25892461.25</v>
      </c>
      <c r="D9" s="66">
        <f>C9</f>
        <v>25892461.25</v>
      </c>
      <c r="E9" s="66">
        <v>25621161.25</v>
      </c>
      <c r="F9" s="66">
        <v>24576161.25</v>
      </c>
      <c r="H9" s="90"/>
    </row>
    <row r="10" spans="1:6" ht="30.75" customHeight="1">
      <c r="A10" s="31" t="s">
        <v>76</v>
      </c>
      <c r="B10" s="66">
        <f t="shared" si="0"/>
        <v>0</v>
      </c>
      <c r="C10" s="68"/>
      <c r="D10" s="66"/>
      <c r="E10" s="66"/>
      <c r="F10" s="66"/>
    </row>
    <row r="11" spans="1:6" ht="30.75" customHeight="1">
      <c r="A11" s="31" t="s">
        <v>56</v>
      </c>
      <c r="B11" s="66">
        <f t="shared" si="0"/>
        <v>0</v>
      </c>
      <c r="C11" s="68"/>
      <c r="D11" s="66">
        <f>C11</f>
        <v>0</v>
      </c>
      <c r="E11" s="66"/>
      <c r="F11" s="66"/>
    </row>
    <row r="12" spans="1:6" ht="30.75" customHeight="1">
      <c r="A12" s="31" t="s">
        <v>57</v>
      </c>
      <c r="B12" s="66">
        <f t="shared" si="0"/>
        <v>0</v>
      </c>
      <c r="C12" s="68"/>
      <c r="D12" s="66"/>
      <c r="E12" s="66"/>
      <c r="F12" s="66"/>
    </row>
    <row r="13" spans="1:6" ht="90" customHeight="1">
      <c r="A13" s="32" t="s">
        <v>58</v>
      </c>
      <c r="B13" s="68"/>
      <c r="C13" s="68"/>
      <c r="D13" s="68">
        <f>C13</f>
        <v>0</v>
      </c>
      <c r="E13" s="68"/>
      <c r="F13" s="68"/>
    </row>
    <row r="14" spans="1:9" ht="117.75" customHeight="1">
      <c r="A14" s="32" t="s">
        <v>59</v>
      </c>
      <c r="B14" s="66">
        <f t="shared" si="0"/>
        <v>25892461.25</v>
      </c>
      <c r="C14" s="68">
        <f>SUM(C16:C29)</f>
        <v>25892461.25</v>
      </c>
      <c r="D14" s="66">
        <f>SUM(D16:D29)</f>
        <v>25892461.25</v>
      </c>
      <c r="E14" s="66">
        <f>SUM(E16:E29)</f>
        <v>25621161.25</v>
      </c>
      <c r="F14" s="66">
        <f>SUM(F16:F29)</f>
        <v>24576161.25</v>
      </c>
      <c r="G14" s="90"/>
      <c r="H14" s="90"/>
      <c r="I14" s="90"/>
    </row>
    <row r="15" spans="1:6" ht="18.75">
      <c r="A15" s="31" t="s">
        <v>40</v>
      </c>
      <c r="B15" s="66"/>
      <c r="C15" s="68"/>
      <c r="D15" s="66"/>
      <c r="E15" s="66"/>
      <c r="F15" s="66"/>
    </row>
    <row r="16" spans="1:6" ht="41.25" customHeight="1">
      <c r="A16" s="33" t="s">
        <v>60</v>
      </c>
      <c r="B16" s="66">
        <f aca="true" t="shared" si="1" ref="B16:B22">C16</f>
        <v>21837074</v>
      </c>
      <c r="C16" s="68">
        <v>21837074</v>
      </c>
      <c r="D16" s="66">
        <f>C16</f>
        <v>21837074</v>
      </c>
      <c r="E16" s="66">
        <v>21565774</v>
      </c>
      <c r="F16" s="66">
        <v>20520774</v>
      </c>
    </row>
    <row r="17" spans="1:6" ht="39" customHeight="1">
      <c r="A17" s="31" t="s">
        <v>61</v>
      </c>
      <c r="B17" s="66">
        <f t="shared" si="1"/>
        <v>39456</v>
      </c>
      <c r="C17" s="68">
        <v>39456</v>
      </c>
      <c r="D17" s="66">
        <f aca="true" t="shared" si="2" ref="D17:F20">C17</f>
        <v>39456</v>
      </c>
      <c r="E17" s="66">
        <f t="shared" si="2"/>
        <v>39456</v>
      </c>
      <c r="F17" s="66">
        <f t="shared" si="2"/>
        <v>39456</v>
      </c>
    </row>
    <row r="18" spans="1:6" ht="38.25" customHeight="1">
      <c r="A18" s="31" t="s">
        <v>62</v>
      </c>
      <c r="B18" s="66">
        <f t="shared" si="1"/>
        <v>0</v>
      </c>
      <c r="C18" s="68"/>
      <c r="D18" s="66">
        <f t="shared" si="2"/>
        <v>0</v>
      </c>
      <c r="E18" s="66">
        <f t="shared" si="2"/>
        <v>0</v>
      </c>
      <c r="F18" s="66">
        <f t="shared" si="2"/>
        <v>0</v>
      </c>
    </row>
    <row r="19" spans="1:6" ht="40.5" customHeight="1">
      <c r="A19" s="31" t="s">
        <v>63</v>
      </c>
      <c r="B19" s="66">
        <f t="shared" si="1"/>
        <v>1953400</v>
      </c>
      <c r="C19" s="68">
        <v>1953400</v>
      </c>
      <c r="D19" s="66">
        <f t="shared" si="2"/>
        <v>1953400</v>
      </c>
      <c r="E19" s="66">
        <v>1953400</v>
      </c>
      <c r="F19" s="66">
        <v>1953400</v>
      </c>
    </row>
    <row r="20" spans="1:6" ht="48" customHeight="1">
      <c r="A20" s="31" t="s">
        <v>165</v>
      </c>
      <c r="B20" s="66">
        <f t="shared" si="1"/>
        <v>0</v>
      </c>
      <c r="C20" s="68"/>
      <c r="D20" s="66">
        <f t="shared" si="2"/>
        <v>0</v>
      </c>
      <c r="E20" s="66">
        <f t="shared" si="2"/>
        <v>0</v>
      </c>
      <c r="F20" s="66">
        <f t="shared" si="2"/>
        <v>0</v>
      </c>
    </row>
    <row r="21" spans="1:6" ht="45" customHeight="1">
      <c r="A21" s="31" t="s">
        <v>64</v>
      </c>
      <c r="B21" s="66">
        <f t="shared" si="1"/>
        <v>55600</v>
      </c>
      <c r="C21" s="68">
        <v>55600</v>
      </c>
      <c r="D21" s="66">
        <f aca="true" t="shared" si="3" ref="D21:F22">C21</f>
        <v>55600</v>
      </c>
      <c r="E21" s="66">
        <f t="shared" si="3"/>
        <v>55600</v>
      </c>
      <c r="F21" s="66">
        <f t="shared" si="3"/>
        <v>55600</v>
      </c>
    </row>
    <row r="22" spans="1:6" ht="43.5" customHeight="1">
      <c r="A22" s="31" t="s">
        <v>65</v>
      </c>
      <c r="B22" s="66">
        <f t="shared" si="1"/>
        <v>36000</v>
      </c>
      <c r="C22" s="68">
        <v>36000</v>
      </c>
      <c r="D22" s="66">
        <f t="shared" si="3"/>
        <v>36000</v>
      </c>
      <c r="E22" s="66">
        <f t="shared" si="3"/>
        <v>36000</v>
      </c>
      <c r="F22" s="66">
        <f t="shared" si="3"/>
        <v>36000</v>
      </c>
    </row>
    <row r="23" spans="1:6" ht="40.5" customHeight="1">
      <c r="A23" s="31" t="s">
        <v>66</v>
      </c>
      <c r="B23" s="66"/>
      <c r="C23" s="68"/>
      <c r="D23" s="66"/>
      <c r="E23" s="66"/>
      <c r="F23" s="66"/>
    </row>
    <row r="24" spans="1:6" ht="46.5" customHeight="1">
      <c r="A24" s="31" t="s">
        <v>67</v>
      </c>
      <c r="B24" s="66"/>
      <c r="C24" s="68"/>
      <c r="D24" s="66">
        <f>C24</f>
        <v>0</v>
      </c>
      <c r="E24" s="66">
        <f>D24</f>
        <v>0</v>
      </c>
      <c r="F24" s="66">
        <f>E24</f>
        <v>0</v>
      </c>
    </row>
    <row r="25" spans="1:6" ht="48.75" customHeight="1">
      <c r="A25" s="30" t="s">
        <v>68</v>
      </c>
      <c r="B25" s="66"/>
      <c r="C25" s="68"/>
      <c r="D25" s="66"/>
      <c r="E25" s="66"/>
      <c r="F25" s="66"/>
    </row>
    <row r="26" spans="1:6" ht="41.25" customHeight="1">
      <c r="A26" s="31" t="s">
        <v>69</v>
      </c>
      <c r="B26" s="66">
        <f>C26</f>
        <v>1970931.25</v>
      </c>
      <c r="C26" s="68">
        <v>1970931.25</v>
      </c>
      <c r="D26" s="66">
        <f>C26</f>
        <v>1970931.25</v>
      </c>
      <c r="E26" s="66">
        <f>D26</f>
        <v>1970931.25</v>
      </c>
      <c r="F26" s="66">
        <f>E26</f>
        <v>1970931.25</v>
      </c>
    </row>
    <row r="27" spans="1:6" ht="48" customHeight="1">
      <c r="A27" s="31" t="s">
        <v>70</v>
      </c>
      <c r="B27" s="66"/>
      <c r="C27" s="68"/>
      <c r="D27" s="66"/>
      <c r="E27" s="66"/>
      <c r="F27" s="66"/>
    </row>
    <row r="28" spans="1:6" ht="32.25" customHeight="1">
      <c r="A28" s="31" t="s">
        <v>71</v>
      </c>
      <c r="B28" s="66">
        <f>C28</f>
        <v>0</v>
      </c>
      <c r="C28" s="68"/>
      <c r="D28" s="66">
        <f>C28</f>
        <v>0</v>
      </c>
      <c r="E28" s="66">
        <f>D28</f>
        <v>0</v>
      </c>
      <c r="F28" s="66">
        <f>E28</f>
        <v>0</v>
      </c>
    </row>
    <row r="29" spans="1:6" ht="48" customHeight="1">
      <c r="A29" s="30" t="s">
        <v>72</v>
      </c>
      <c r="B29" s="66"/>
      <c r="C29" s="68"/>
      <c r="D29" s="66"/>
      <c r="E29" s="66"/>
      <c r="F29" s="66"/>
    </row>
    <row r="30" spans="1:6" ht="45" customHeight="1">
      <c r="A30" s="30" t="s">
        <v>73</v>
      </c>
      <c r="B30" s="66">
        <f>C30</f>
        <v>0</v>
      </c>
      <c r="C30" s="68">
        <f>C6+C7-C14</f>
        <v>0</v>
      </c>
      <c r="D30" s="68">
        <f>D6+D7-D14</f>
        <v>0</v>
      </c>
      <c r="E30" s="68">
        <f>E6+E7-E14</f>
        <v>0</v>
      </c>
      <c r="F30" s="68">
        <f>F6+F7-F14</f>
        <v>0</v>
      </c>
    </row>
    <row r="31" spans="1:6" ht="50.25" customHeight="1">
      <c r="A31" s="30" t="s">
        <v>74</v>
      </c>
      <c r="B31" s="66"/>
      <c r="C31" s="86"/>
      <c r="D31" s="66"/>
      <c r="E31" s="63"/>
      <c r="F31" s="63"/>
    </row>
  </sheetData>
  <sheetProtection/>
  <mergeCells count="1">
    <mergeCell ref="A2:E2"/>
  </mergeCells>
  <printOptions/>
  <pageMargins left="0.7086614173228347" right="0.1968503937007874" top="0.3937007874015748" bottom="0.1968503937007874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zoomScale="69" zoomScaleNormal="69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1" sqref="E21"/>
    </sheetView>
  </sheetViews>
  <sheetFormatPr defaultColWidth="13.00390625" defaultRowHeight="15"/>
  <cols>
    <col min="1" max="1" width="48.8515625" style="39" customWidth="1"/>
    <col min="2" max="2" width="15.57421875" style="39" customWidth="1"/>
    <col min="3" max="3" width="14.421875" style="39" customWidth="1"/>
    <col min="4" max="4" width="14.00390625" style="39" customWidth="1"/>
    <col min="5" max="5" width="21.00390625" style="39" customWidth="1"/>
    <col min="6" max="6" width="13.00390625" style="39" customWidth="1"/>
    <col min="7" max="7" width="15.00390625" style="39" customWidth="1"/>
    <col min="8" max="8" width="14.28125" style="39" customWidth="1"/>
    <col min="9" max="16384" width="13.00390625" style="39" customWidth="1"/>
  </cols>
  <sheetData>
    <row r="2" spans="1:8" ht="20.25">
      <c r="A2" s="108" t="s">
        <v>95</v>
      </c>
      <c r="B2" s="108"/>
      <c r="C2" s="108"/>
      <c r="D2" s="108"/>
      <c r="E2" s="108"/>
      <c r="F2" s="108"/>
      <c r="G2" s="108"/>
      <c r="H2" s="108"/>
    </row>
    <row r="3" ht="20.25">
      <c r="A3" s="40"/>
    </row>
    <row r="4" spans="1:8" ht="23.25" customHeight="1">
      <c r="A4" s="110" t="s">
        <v>19</v>
      </c>
      <c r="B4" s="88" t="s">
        <v>75</v>
      </c>
      <c r="C4" s="111" t="s">
        <v>167</v>
      </c>
      <c r="D4" s="111"/>
      <c r="E4" s="111" t="s">
        <v>168</v>
      </c>
      <c r="F4" s="111"/>
      <c r="G4" s="111" t="s">
        <v>169</v>
      </c>
      <c r="H4" s="111"/>
    </row>
    <row r="5" spans="1:8" ht="46.5" customHeight="1">
      <c r="A5" s="110"/>
      <c r="B5" s="44" t="s">
        <v>78</v>
      </c>
      <c r="C5" s="44" t="s">
        <v>78</v>
      </c>
      <c r="D5" s="47" t="s">
        <v>96</v>
      </c>
      <c r="E5" s="44" t="s">
        <v>78</v>
      </c>
      <c r="F5" s="47" t="s">
        <v>79</v>
      </c>
      <c r="G5" s="44" t="s">
        <v>78</v>
      </c>
      <c r="H5" s="47" t="s">
        <v>79</v>
      </c>
    </row>
    <row r="6" spans="1:8" s="35" customFormat="1" ht="19.5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/>
      <c r="H6" s="45"/>
    </row>
    <row r="7" spans="1:8" ht="47.25" customHeight="1">
      <c r="A7" s="30" t="s">
        <v>97</v>
      </c>
      <c r="B7" s="42">
        <f>B8</f>
        <v>554</v>
      </c>
      <c r="C7" s="42">
        <f>C8</f>
        <v>567</v>
      </c>
      <c r="D7" s="42">
        <f>C7/B7*100</f>
        <v>102.3465703971119</v>
      </c>
      <c r="E7" s="42">
        <v>567</v>
      </c>
      <c r="F7" s="42">
        <f>E7/C7*100</f>
        <v>100</v>
      </c>
      <c r="G7" s="42">
        <f>G8</f>
        <v>567</v>
      </c>
      <c r="H7" s="42">
        <f>G7/E7*100</f>
        <v>100</v>
      </c>
    </row>
    <row r="8" spans="1:8" ht="33" customHeight="1">
      <c r="A8" s="31" t="s">
        <v>80</v>
      </c>
      <c r="B8" s="75">
        <v>554</v>
      </c>
      <c r="C8" s="75">
        <v>567</v>
      </c>
      <c r="D8" s="42">
        <f>C8/B8*100</f>
        <v>102.3465703971119</v>
      </c>
      <c r="E8" s="42">
        <v>567</v>
      </c>
      <c r="F8" s="42">
        <f>E8/C8*100</f>
        <v>100</v>
      </c>
      <c r="G8" s="42">
        <v>567</v>
      </c>
      <c r="H8" s="42">
        <f>G8/E8*100</f>
        <v>100</v>
      </c>
    </row>
    <row r="9" spans="1:8" ht="57.75" customHeight="1">
      <c r="A9" s="30" t="s">
        <v>81</v>
      </c>
      <c r="B9" s="42"/>
      <c r="C9" s="49"/>
      <c r="D9" s="42"/>
      <c r="E9" s="49"/>
      <c r="F9" s="42"/>
      <c r="G9" s="49"/>
      <c r="H9" s="42"/>
    </row>
    <row r="10" spans="1:8" ht="69.75" customHeight="1">
      <c r="A10" s="30" t="s">
        <v>82</v>
      </c>
      <c r="B10" s="42"/>
      <c r="C10" s="42"/>
      <c r="D10" s="42"/>
      <c r="E10" s="42"/>
      <c r="F10" s="42"/>
      <c r="G10" s="42"/>
      <c r="H10" s="42"/>
    </row>
    <row r="11" spans="1:8" ht="68.25" customHeight="1">
      <c r="A11" s="30" t="s">
        <v>99</v>
      </c>
      <c r="B11" s="42"/>
      <c r="C11" s="49"/>
      <c r="D11" s="42"/>
      <c r="E11" s="49"/>
      <c r="F11" s="42"/>
      <c r="G11" s="49"/>
      <c r="H11" s="42"/>
    </row>
    <row r="12" spans="1:8" ht="49.5" customHeight="1">
      <c r="A12" s="30" t="s">
        <v>83</v>
      </c>
      <c r="B12" s="41">
        <v>70</v>
      </c>
      <c r="C12" s="41">
        <v>70</v>
      </c>
      <c r="D12" s="48">
        <f>C12/B12*100</f>
        <v>100</v>
      </c>
      <c r="E12" s="41">
        <v>70</v>
      </c>
      <c r="F12" s="41">
        <f>E12/C12*100</f>
        <v>100</v>
      </c>
      <c r="G12" s="41">
        <v>70</v>
      </c>
      <c r="H12" s="41">
        <f>G12/E12*100</f>
        <v>100</v>
      </c>
    </row>
    <row r="13" spans="1:8" ht="36.75" customHeight="1">
      <c r="A13" s="33" t="s">
        <v>84</v>
      </c>
      <c r="B13" s="41"/>
      <c r="C13" s="41"/>
      <c r="D13" s="41"/>
      <c r="E13" s="41"/>
      <c r="F13" s="41"/>
      <c r="G13" s="41"/>
      <c r="H13" s="41"/>
    </row>
    <row r="14" spans="1:8" ht="34.5" customHeight="1">
      <c r="A14" s="37" t="s">
        <v>85</v>
      </c>
      <c r="B14" s="75">
        <v>6</v>
      </c>
      <c r="C14" s="75">
        <v>5</v>
      </c>
      <c r="D14" s="89">
        <f>C14/B14*100</f>
        <v>83.33333333333334</v>
      </c>
      <c r="E14" s="75">
        <f>C14</f>
        <v>5</v>
      </c>
      <c r="F14" s="87">
        <f>E14/C14*100</f>
        <v>100</v>
      </c>
      <c r="G14" s="75">
        <f>E14</f>
        <v>5</v>
      </c>
      <c r="H14" s="41">
        <f>G14/E14*100</f>
        <v>100</v>
      </c>
    </row>
    <row r="15" spans="1:8" ht="33" customHeight="1">
      <c r="A15" s="37" t="s">
        <v>86</v>
      </c>
      <c r="B15" s="75">
        <v>35</v>
      </c>
      <c r="C15" s="75">
        <v>31</v>
      </c>
      <c r="D15" s="89">
        <f aca="true" t="shared" si="0" ref="D15:D23">C15/B15*100</f>
        <v>88.57142857142857</v>
      </c>
      <c r="E15" s="75">
        <f>C15</f>
        <v>31</v>
      </c>
      <c r="F15" s="87">
        <f>E15/C15*100</f>
        <v>100</v>
      </c>
      <c r="G15" s="75">
        <f>E15</f>
        <v>31</v>
      </c>
      <c r="H15" s="41">
        <f>G15/E15*100</f>
        <v>100</v>
      </c>
    </row>
    <row r="16" spans="1:8" ht="30.75" customHeight="1">
      <c r="A16" s="37" t="s">
        <v>87</v>
      </c>
      <c r="B16" s="75">
        <v>5</v>
      </c>
      <c r="C16" s="75">
        <v>2</v>
      </c>
      <c r="D16" s="89">
        <f t="shared" si="0"/>
        <v>40</v>
      </c>
      <c r="E16" s="75">
        <f>C16</f>
        <v>2</v>
      </c>
      <c r="F16" s="87">
        <f>E16/C16*100</f>
        <v>100</v>
      </c>
      <c r="G16" s="75">
        <f>E16</f>
        <v>2</v>
      </c>
      <c r="H16" s="41">
        <f>G16/E16*100</f>
        <v>100</v>
      </c>
    </row>
    <row r="17" spans="1:8" ht="29.25" customHeight="1">
      <c r="A17" s="37" t="s">
        <v>88</v>
      </c>
      <c r="B17" s="75">
        <v>25</v>
      </c>
      <c r="C17" s="75">
        <v>18</v>
      </c>
      <c r="D17" s="89">
        <f t="shared" si="0"/>
        <v>72</v>
      </c>
      <c r="E17" s="75">
        <f>C17</f>
        <v>18</v>
      </c>
      <c r="F17" s="87">
        <f>E17/C17*100</f>
        <v>100</v>
      </c>
      <c r="G17" s="75">
        <f>E17</f>
        <v>18</v>
      </c>
      <c r="H17" s="41">
        <f>G17/E17*100</f>
        <v>100</v>
      </c>
    </row>
    <row r="18" spans="1:8" ht="46.5" customHeight="1">
      <c r="A18" s="30" t="s">
        <v>89</v>
      </c>
      <c r="B18" s="42">
        <f aca="true" t="shared" si="1" ref="B18:C23">B24/B12/12*1000</f>
        <v>20237.895428571428</v>
      </c>
      <c r="C18" s="49">
        <f>C24/C12/12*1000</f>
        <v>19510.513571428575</v>
      </c>
      <c r="D18" s="89">
        <f t="shared" si="0"/>
        <v>96.40584239744638</v>
      </c>
      <c r="E18" s="42">
        <f>1365735.95/E12</f>
        <v>19510.51357142857</v>
      </c>
      <c r="F18" s="87">
        <f>E18/C18*100</f>
        <v>99.99999999999997</v>
      </c>
      <c r="G18" s="42">
        <f>1365735.95/G12</f>
        <v>19510.51357142857</v>
      </c>
      <c r="H18" s="41">
        <f>G18/E18*100</f>
        <v>100</v>
      </c>
    </row>
    <row r="19" spans="1:8" ht="24" customHeight="1">
      <c r="A19" s="25" t="s">
        <v>84</v>
      </c>
      <c r="B19" s="70"/>
      <c r="C19" s="70"/>
      <c r="D19" s="89"/>
      <c r="E19" s="43"/>
      <c r="F19" s="43"/>
      <c r="G19" s="43"/>
      <c r="H19" s="43"/>
    </row>
    <row r="20" spans="1:8" ht="29.25" customHeight="1">
      <c r="A20" s="37" t="s">
        <v>85</v>
      </c>
      <c r="B20" s="42">
        <f t="shared" si="1"/>
        <v>22920.833333333336</v>
      </c>
      <c r="C20" s="42">
        <f t="shared" si="1"/>
        <v>29658.622000000003</v>
      </c>
      <c r="D20" s="89">
        <f>C20/B20*100</f>
        <v>129.39591492455918</v>
      </c>
      <c r="E20" s="42">
        <f>E26/E14/12*1000</f>
        <v>29658.622000000003</v>
      </c>
      <c r="F20" s="41">
        <f>E20/C20*100</f>
        <v>100</v>
      </c>
      <c r="G20" s="42">
        <f>G26/G14/12*1000</f>
        <v>29658.622000000003</v>
      </c>
      <c r="H20" s="41">
        <f>G20/E20*100</f>
        <v>100</v>
      </c>
    </row>
    <row r="21" spans="1:8" ht="30" customHeight="1">
      <c r="A21" s="37" t="s">
        <v>86</v>
      </c>
      <c r="B21" s="42">
        <f t="shared" si="1"/>
        <v>29479.285714285714</v>
      </c>
      <c r="C21" s="42">
        <f t="shared" si="1"/>
        <v>31293.230967741936</v>
      </c>
      <c r="D21" s="89">
        <f t="shared" si="0"/>
        <v>106.15328767133995</v>
      </c>
      <c r="E21" s="42">
        <f>E27/E15/12*1000</f>
        <v>31293.230967741936</v>
      </c>
      <c r="F21" s="41">
        <f>E21/C21*100</f>
        <v>100</v>
      </c>
      <c r="G21" s="42">
        <f>G27/G15/12*1000</f>
        <v>31293.230967741936</v>
      </c>
      <c r="H21" s="41">
        <f>G21/E21*100</f>
        <v>100</v>
      </c>
    </row>
    <row r="22" spans="1:8" ht="32.25" customHeight="1">
      <c r="A22" s="37" t="s">
        <v>87</v>
      </c>
      <c r="B22" s="42">
        <f t="shared" si="1"/>
        <v>8625</v>
      </c>
      <c r="C22" s="42">
        <f t="shared" si="1"/>
        <v>21562.5</v>
      </c>
      <c r="D22" s="89">
        <f t="shared" si="0"/>
        <v>250</v>
      </c>
      <c r="E22" s="42">
        <f>E28/E16/12*1000</f>
        <v>21562.5</v>
      </c>
      <c r="F22" s="41">
        <f>E22/C22*100</f>
        <v>100</v>
      </c>
      <c r="G22" s="42">
        <f>G28/G16/12*1000</f>
        <v>21562.5</v>
      </c>
      <c r="H22" s="41">
        <f>G22/E22*100</f>
        <v>100</v>
      </c>
    </row>
    <row r="23" spans="1:8" ht="28.5" customHeight="1">
      <c r="A23" s="37" t="s">
        <v>88</v>
      </c>
      <c r="B23" s="42">
        <f t="shared" si="1"/>
        <v>8169.107200000001</v>
      </c>
      <c r="C23" s="42">
        <f t="shared" si="1"/>
        <v>11345.982222222225</v>
      </c>
      <c r="D23" s="89">
        <f t="shared" si="0"/>
        <v>138.8888888888889</v>
      </c>
      <c r="E23" s="42">
        <f>E29/E17/12*1000</f>
        <v>11345.982222222225</v>
      </c>
      <c r="F23" s="41">
        <f>E23/C23*100</f>
        <v>100</v>
      </c>
      <c r="G23" s="42">
        <f>G29/G17/12*1000</f>
        <v>11345.982222222225</v>
      </c>
      <c r="H23" s="41">
        <f>G23/E23*100</f>
        <v>100</v>
      </c>
    </row>
    <row r="24" spans="1:8" ht="45.75" customHeight="1">
      <c r="A24" s="30" t="s">
        <v>90</v>
      </c>
      <c r="B24" s="49">
        <f>SUM(B26:B29)</f>
        <v>16999.832159999998</v>
      </c>
      <c r="C24" s="49">
        <f>SUM(C26:C29)</f>
        <v>16388.831400000003</v>
      </c>
      <c r="D24" s="89">
        <f>C24/B24*100</f>
        <v>96.40584239744638</v>
      </c>
      <c r="E24" s="49">
        <f>SUM(E26:E29)</f>
        <v>16388.831400000003</v>
      </c>
      <c r="F24" s="41">
        <f>E24/C24*100</f>
        <v>100</v>
      </c>
      <c r="G24" s="49">
        <f>SUM(G26:G29)</f>
        <v>16388.831400000003</v>
      </c>
      <c r="H24" s="41">
        <f>G24/E24*100</f>
        <v>100</v>
      </c>
    </row>
    <row r="25" spans="1:8" ht="20.25">
      <c r="A25" s="25" t="s">
        <v>84</v>
      </c>
      <c r="B25" s="43"/>
      <c r="C25" s="43"/>
      <c r="D25" s="43"/>
      <c r="E25" s="43"/>
      <c r="F25" s="41"/>
      <c r="G25" s="43"/>
      <c r="H25" s="41"/>
    </row>
    <row r="26" spans="1:8" ht="28.5" customHeight="1">
      <c r="A26" s="37" t="s">
        <v>91</v>
      </c>
      <c r="B26" s="76">
        <v>1650.3</v>
      </c>
      <c r="C26" s="49">
        <f>148.29311*12</f>
        <v>1779.5173200000002</v>
      </c>
      <c r="D26" s="48">
        <f>C26/B26*100</f>
        <v>107.82992910379932</v>
      </c>
      <c r="E26" s="49">
        <f>148.29311*12</f>
        <v>1779.5173200000002</v>
      </c>
      <c r="F26" s="41">
        <f aca="true" t="shared" si="2" ref="F26:F35">E26/C26*100</f>
        <v>100</v>
      </c>
      <c r="G26" s="49">
        <f>E26</f>
        <v>1779.5173200000002</v>
      </c>
      <c r="H26" s="41">
        <f aca="true" t="shared" si="3" ref="H26:H35">G26/E26*100</f>
        <v>100</v>
      </c>
    </row>
    <row r="27" spans="1:8" ht="27.75" customHeight="1">
      <c r="A27" s="37" t="s">
        <v>86</v>
      </c>
      <c r="B27" s="76">
        <v>12381.3</v>
      </c>
      <c r="C27" s="49">
        <f>970.09016*12</f>
        <v>11641.08192</v>
      </c>
      <c r="D27" s="48">
        <f>C27/B27*100</f>
        <v>94.02148336604397</v>
      </c>
      <c r="E27" s="49">
        <f>970.09016*12</f>
        <v>11641.08192</v>
      </c>
      <c r="F27" s="41">
        <f t="shared" si="2"/>
        <v>100</v>
      </c>
      <c r="G27" s="49">
        <f>E27</f>
        <v>11641.08192</v>
      </c>
      <c r="H27" s="41">
        <f t="shared" si="3"/>
        <v>100</v>
      </c>
    </row>
    <row r="28" spans="1:8" ht="27" customHeight="1">
      <c r="A28" s="37" t="s">
        <v>87</v>
      </c>
      <c r="B28" s="49">
        <f>43.125*12</f>
        <v>517.5</v>
      </c>
      <c r="C28" s="49">
        <f>43.125*12</f>
        <v>517.5</v>
      </c>
      <c r="D28" s="48">
        <f>C28/B28*100</f>
        <v>100</v>
      </c>
      <c r="E28" s="49">
        <f>43.125*12</f>
        <v>517.5</v>
      </c>
      <c r="F28" s="41">
        <f t="shared" si="2"/>
        <v>100</v>
      </c>
      <c r="G28" s="49">
        <f>E28</f>
        <v>517.5</v>
      </c>
      <c r="H28" s="41">
        <f t="shared" si="3"/>
        <v>100</v>
      </c>
    </row>
    <row r="29" spans="1:8" ht="31.5" customHeight="1">
      <c r="A29" s="37" t="s">
        <v>88</v>
      </c>
      <c r="B29" s="49">
        <f>204.22768*12</f>
        <v>2450.73216</v>
      </c>
      <c r="C29" s="49">
        <f>204.22768*12</f>
        <v>2450.73216</v>
      </c>
      <c r="D29" s="48">
        <f>C29/B29*100</f>
        <v>100</v>
      </c>
      <c r="E29" s="49">
        <f>204.22768*12</f>
        <v>2450.73216</v>
      </c>
      <c r="F29" s="41">
        <f t="shared" si="2"/>
        <v>100</v>
      </c>
      <c r="G29" s="49">
        <f>E29</f>
        <v>2450.73216</v>
      </c>
      <c r="H29" s="41">
        <f t="shared" si="3"/>
        <v>100</v>
      </c>
    </row>
    <row r="30" spans="1:8" ht="33" customHeight="1">
      <c r="A30" s="30" t="s">
        <v>92</v>
      </c>
      <c r="B30" s="49">
        <f>SUM(B32:B35)</f>
        <v>5133.949312319999</v>
      </c>
      <c r="C30" s="49">
        <f>SUM(C32:C35)</f>
        <v>4833.52034296</v>
      </c>
      <c r="D30" s="48">
        <f>C30/B30*100</f>
        <v>94.14818980313933</v>
      </c>
      <c r="E30" s="49">
        <f>SUM(E32:E35)</f>
        <v>4949.4270828</v>
      </c>
      <c r="F30" s="41">
        <f t="shared" si="2"/>
        <v>102.39797769774192</v>
      </c>
      <c r="G30" s="49">
        <f>SUM(G32:G35)</f>
        <v>4949.4270828</v>
      </c>
      <c r="H30" s="41">
        <f t="shared" si="3"/>
        <v>100</v>
      </c>
    </row>
    <row r="31" spans="1:8" ht="26.25" customHeight="1">
      <c r="A31" s="25" t="s">
        <v>84</v>
      </c>
      <c r="B31" s="43"/>
      <c r="C31" s="43"/>
      <c r="D31" s="43"/>
      <c r="E31" s="43"/>
      <c r="F31" s="41"/>
      <c r="G31" s="43"/>
      <c r="H31" s="41"/>
    </row>
    <row r="32" spans="1:8" ht="37.5" customHeight="1">
      <c r="A32" s="37" t="s">
        <v>91</v>
      </c>
      <c r="B32" s="49">
        <f>B26*30.2%</f>
        <v>498.39059999999995</v>
      </c>
      <c r="C32" s="49">
        <f>C26*30.2%</f>
        <v>537.41423064</v>
      </c>
      <c r="D32" s="48">
        <f>C32/B32*100</f>
        <v>107.82992910379932</v>
      </c>
      <c r="E32" s="49">
        <f>E26*30.2%</f>
        <v>537.41423064</v>
      </c>
      <c r="F32" s="41">
        <f t="shared" si="2"/>
        <v>100</v>
      </c>
      <c r="G32" s="49">
        <f>G26*30.2%</f>
        <v>537.41423064</v>
      </c>
      <c r="H32" s="41">
        <f t="shared" si="3"/>
        <v>100</v>
      </c>
    </row>
    <row r="33" spans="1:8" ht="30" customHeight="1">
      <c r="A33" s="37" t="s">
        <v>86</v>
      </c>
      <c r="B33" s="49">
        <f aca="true" t="shared" si="4" ref="B33:C35">B27*30.2%</f>
        <v>3739.1525999999994</v>
      </c>
      <c r="C33" s="49">
        <v>3399.7</v>
      </c>
      <c r="D33" s="48">
        <f>C33/B33*100</f>
        <v>90.92167032712172</v>
      </c>
      <c r="E33" s="49">
        <f>E27*30.2%</f>
        <v>3515.60673984</v>
      </c>
      <c r="F33" s="41">
        <f t="shared" si="2"/>
        <v>103.40932258258081</v>
      </c>
      <c r="G33" s="49">
        <f>G27*30.2%</f>
        <v>3515.60673984</v>
      </c>
      <c r="H33" s="41">
        <f t="shared" si="3"/>
        <v>100</v>
      </c>
    </row>
    <row r="34" spans="1:8" ht="33" customHeight="1">
      <c r="A34" s="37" t="s">
        <v>87</v>
      </c>
      <c r="B34" s="49">
        <f t="shared" si="4"/>
        <v>156.285</v>
      </c>
      <c r="C34" s="49">
        <f t="shared" si="4"/>
        <v>156.285</v>
      </c>
      <c r="D34" s="48">
        <f>C34/B34*100</f>
        <v>100</v>
      </c>
      <c r="E34" s="49">
        <f>E28*30.2%</f>
        <v>156.285</v>
      </c>
      <c r="F34" s="41">
        <f t="shared" si="2"/>
        <v>100</v>
      </c>
      <c r="G34" s="49">
        <f>G28*30.2%</f>
        <v>156.285</v>
      </c>
      <c r="H34" s="41">
        <f t="shared" si="3"/>
        <v>100</v>
      </c>
    </row>
    <row r="35" spans="1:8" ht="34.5" customHeight="1">
      <c r="A35" s="37" t="s">
        <v>88</v>
      </c>
      <c r="B35" s="49">
        <f t="shared" si="4"/>
        <v>740.12111232</v>
      </c>
      <c r="C35" s="49">
        <f t="shared" si="4"/>
        <v>740.12111232</v>
      </c>
      <c r="D35" s="48">
        <f>C35/B35*100</f>
        <v>100</v>
      </c>
      <c r="E35" s="49">
        <f>E29*30.2%</f>
        <v>740.12111232</v>
      </c>
      <c r="F35" s="41">
        <f t="shared" si="2"/>
        <v>100</v>
      </c>
      <c r="G35" s="49">
        <f>G29*30.2%</f>
        <v>740.12111232</v>
      </c>
      <c r="H35" s="41">
        <f t="shared" si="3"/>
        <v>100</v>
      </c>
    </row>
    <row r="36" spans="1:8" ht="51.75" customHeight="1">
      <c r="A36" s="30" t="s">
        <v>93</v>
      </c>
      <c r="B36" s="41"/>
      <c r="C36" s="41"/>
      <c r="D36" s="41"/>
      <c r="E36" s="41"/>
      <c r="F36" s="41"/>
      <c r="G36" s="41"/>
      <c r="H36" s="41"/>
    </row>
    <row r="37" spans="1:8" ht="51.75" customHeight="1">
      <c r="A37" s="30" t="s">
        <v>94</v>
      </c>
      <c r="B37" s="49"/>
      <c r="C37" s="49"/>
      <c r="D37" s="48"/>
      <c r="E37" s="49"/>
      <c r="F37" s="48"/>
      <c r="G37" s="49"/>
      <c r="H37" s="48"/>
    </row>
    <row r="38" spans="1:8" ht="69" customHeight="1">
      <c r="A38" s="30" t="s">
        <v>98</v>
      </c>
      <c r="B38" s="42">
        <f>'раздел 4,5,6'!C9/'раздел 8'!B7</f>
        <v>8.106317689530686</v>
      </c>
      <c r="C38" s="42">
        <f>'раздел 4,5,6'!C9/'раздел 8'!C7</f>
        <v>7.920458553791886</v>
      </c>
      <c r="D38" s="48">
        <f>C38/B38*100</f>
        <v>97.70723104056437</v>
      </c>
      <c r="E38" s="42">
        <f>'раздел 4,5,6'!C9/'раздел 8'!E7</f>
        <v>7.920458553791886</v>
      </c>
      <c r="F38" s="48">
        <f>E38/C38*100</f>
        <v>100</v>
      </c>
      <c r="G38" s="42">
        <f>'раздел 4,5,6'!C9/'раздел 8'!G7</f>
        <v>7.920458553791886</v>
      </c>
      <c r="H38" s="48">
        <f>G38/E38*100</f>
        <v>100</v>
      </c>
    </row>
  </sheetData>
  <sheetProtection/>
  <mergeCells count="5">
    <mergeCell ref="A2:H2"/>
    <mergeCell ref="A4:A5"/>
    <mergeCell ref="C4:D4"/>
    <mergeCell ref="E4:F4"/>
    <mergeCell ref="G4:H4"/>
  </mergeCells>
  <printOptions/>
  <pageMargins left="0.5905511811023623" right="0.3937007874015748" top="0.1968503937007874" bottom="0.1968503937007874" header="0.31496062992125984" footer="0.31496062992125984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0" sqref="K10"/>
    </sheetView>
  </sheetViews>
  <sheetFormatPr defaultColWidth="9.140625" defaultRowHeight="15"/>
  <cols>
    <col min="1" max="1" width="44.7109375" style="4" customWidth="1"/>
    <col min="2" max="2" width="11.00390625" style="4" customWidth="1"/>
    <col min="3" max="3" width="11.421875" style="4" customWidth="1"/>
    <col min="4" max="4" width="12.140625" style="4" customWidth="1"/>
    <col min="5" max="5" width="12.421875" style="4" customWidth="1"/>
    <col min="6" max="6" width="14.28125" style="4" customWidth="1"/>
    <col min="7" max="7" width="14.140625" style="4" customWidth="1"/>
    <col min="8" max="8" width="13.421875" style="4" customWidth="1"/>
    <col min="9" max="9" width="13.7109375" style="4" customWidth="1"/>
    <col min="10" max="10" width="14.8515625" style="4" customWidth="1"/>
    <col min="11" max="11" width="15.421875" style="4" customWidth="1"/>
    <col min="12" max="12" width="16.421875" style="4" customWidth="1"/>
    <col min="13" max="13" width="18.140625" style="4" customWidth="1"/>
    <col min="14" max="16384" width="9.140625" style="4" customWidth="1"/>
  </cols>
  <sheetData>
    <row r="1" ht="9.75" customHeight="1"/>
    <row r="2" spans="1:13" ht="27.75" customHeight="1">
      <c r="A2" s="108" t="s">
        <v>100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25.5" customHeight="1">
      <c r="A3" s="97" t="s">
        <v>101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</row>
    <row r="4" ht="9" customHeight="1" thickBot="1">
      <c r="A4" s="18"/>
    </row>
    <row r="5" spans="1:13" ht="52.5" customHeight="1" thickBot="1">
      <c r="A5" s="112" t="s">
        <v>102</v>
      </c>
      <c r="B5" s="114" t="s">
        <v>103</v>
      </c>
      <c r="C5" s="115"/>
      <c r="D5" s="115"/>
      <c r="E5" s="116"/>
      <c r="F5" s="114" t="s">
        <v>104</v>
      </c>
      <c r="G5" s="115"/>
      <c r="H5" s="115"/>
      <c r="I5" s="116"/>
      <c r="J5" s="114" t="s">
        <v>105</v>
      </c>
      <c r="K5" s="115"/>
      <c r="L5" s="115"/>
      <c r="M5" s="116"/>
    </row>
    <row r="6" spans="1:13" ht="56.25" customHeight="1" thickBot="1">
      <c r="A6" s="113"/>
      <c r="B6" s="54" t="s">
        <v>75</v>
      </c>
      <c r="C6" s="54" t="s">
        <v>77</v>
      </c>
      <c r="D6" s="54" t="s">
        <v>166</v>
      </c>
      <c r="E6" s="54" t="s">
        <v>169</v>
      </c>
      <c r="F6" s="54" t="s">
        <v>75</v>
      </c>
      <c r="G6" s="54" t="s">
        <v>77</v>
      </c>
      <c r="H6" s="54" t="s">
        <v>166</v>
      </c>
      <c r="I6" s="54" t="s">
        <v>169</v>
      </c>
      <c r="J6" s="54" t="s">
        <v>75</v>
      </c>
      <c r="K6" s="54" t="s">
        <v>77</v>
      </c>
      <c r="L6" s="54" t="s">
        <v>166</v>
      </c>
      <c r="M6" s="54" t="s">
        <v>169</v>
      </c>
    </row>
    <row r="7" spans="1:13" ht="67.5" customHeight="1" thickBot="1">
      <c r="A7" s="38" t="s">
        <v>106</v>
      </c>
      <c r="B7" s="73">
        <f>'раздел 8'!B8</f>
        <v>554</v>
      </c>
      <c r="C7" s="73">
        <f>'раздел 8'!C8</f>
        <v>567</v>
      </c>
      <c r="D7" s="73">
        <f>'раздел 8'!E8</f>
        <v>567</v>
      </c>
      <c r="E7" s="73">
        <f>'раздел 8'!G8</f>
        <v>567</v>
      </c>
      <c r="F7" s="64">
        <f>F8+F9</f>
        <v>48831.87599277979</v>
      </c>
      <c r="G7" s="64">
        <f aca="true" t="shared" si="0" ref="G7:M7">G8+G9</f>
        <v>45665.71649029983</v>
      </c>
      <c r="H7" s="64">
        <f t="shared" si="0"/>
        <v>45665.71649029983</v>
      </c>
      <c r="I7" s="64">
        <f t="shared" si="0"/>
        <v>45187.23324514991</v>
      </c>
      <c r="J7" s="72">
        <f t="shared" si="0"/>
        <v>27052859.3</v>
      </c>
      <c r="K7" s="72">
        <f t="shared" si="0"/>
        <v>25892461.25</v>
      </c>
      <c r="L7" s="72">
        <f t="shared" si="0"/>
        <v>25892461.25</v>
      </c>
      <c r="M7" s="72">
        <f t="shared" si="0"/>
        <v>25621161.25</v>
      </c>
    </row>
    <row r="8" spans="1:13" ht="63" customHeight="1" thickBot="1">
      <c r="A8" s="65" t="s">
        <v>161</v>
      </c>
      <c r="B8" s="50">
        <f>B7</f>
        <v>554</v>
      </c>
      <c r="C8" s="50">
        <f>C7</f>
        <v>567</v>
      </c>
      <c r="D8" s="50">
        <f>D7</f>
        <v>567</v>
      </c>
      <c r="E8" s="50">
        <f>E7</f>
        <v>567</v>
      </c>
      <c r="F8" s="74">
        <f>27052859.3/B8</f>
        <v>48831.87599277979</v>
      </c>
      <c r="G8" s="64">
        <f>'раздел 7'!C9/'раздел 9'!C8</f>
        <v>45665.71649029983</v>
      </c>
      <c r="H8" s="64">
        <f>'раздел 7'!D9/'раздел 9'!D8</f>
        <v>45665.71649029983</v>
      </c>
      <c r="I8" s="64">
        <f>'раздел 7'!E9/'раздел 9'!E8</f>
        <v>45187.23324514991</v>
      </c>
      <c r="J8" s="72">
        <f>B8*F8</f>
        <v>27052859.3</v>
      </c>
      <c r="K8" s="72">
        <f>C8*G8</f>
        <v>25892461.25</v>
      </c>
      <c r="L8" s="72">
        <f>D8*H8</f>
        <v>25892461.25</v>
      </c>
      <c r="M8" s="72">
        <f>E8*I8</f>
        <v>25621161.25</v>
      </c>
    </row>
    <row r="9" spans="1:13" ht="59.25" customHeight="1" thickBot="1">
      <c r="A9" s="65" t="s">
        <v>160</v>
      </c>
      <c r="B9" s="50"/>
      <c r="C9" s="50"/>
      <c r="D9" s="50"/>
      <c r="E9" s="50"/>
      <c r="F9" s="64"/>
      <c r="G9" s="64"/>
      <c r="H9" s="64"/>
      <c r="I9" s="64"/>
      <c r="J9" s="64"/>
      <c r="K9" s="64"/>
      <c r="L9" s="64"/>
      <c r="M9" s="64"/>
    </row>
    <row r="10" spans="1:13" ht="36.75" customHeight="1" thickBot="1">
      <c r="A10" s="52" t="s">
        <v>107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</row>
    <row r="11" spans="1:13" ht="32.25" customHeight="1" thickBot="1">
      <c r="A11" s="52" t="s">
        <v>108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</row>
    <row r="12" spans="1:13" ht="33" customHeight="1" thickBot="1">
      <c r="A12" s="52" t="s">
        <v>109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ht="37.5" customHeight="1" thickBot="1">
      <c r="A13" s="38" t="s">
        <v>110</v>
      </c>
      <c r="B13" s="50"/>
      <c r="C13" s="50"/>
      <c r="D13" s="50"/>
      <c r="E13" s="50"/>
      <c r="F13" s="50"/>
      <c r="G13" s="50"/>
      <c r="H13" s="50"/>
      <c r="I13" s="50"/>
      <c r="J13" s="51"/>
      <c r="K13" s="51"/>
      <c r="L13" s="50"/>
      <c r="M13" s="50"/>
    </row>
    <row r="14" spans="1:13" ht="15.75" customHeight="1" thickBot="1">
      <c r="A14" s="52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48.75" customHeight="1" thickBot="1">
      <c r="A15" s="52" t="s">
        <v>51</v>
      </c>
      <c r="B15" s="50">
        <f>B7</f>
        <v>554</v>
      </c>
      <c r="C15" s="50">
        <f aca="true" t="shared" si="1" ref="C15:M15">C7</f>
        <v>567</v>
      </c>
      <c r="D15" s="50">
        <f t="shared" si="1"/>
        <v>567</v>
      </c>
      <c r="E15" s="50">
        <f t="shared" si="1"/>
        <v>567</v>
      </c>
      <c r="F15" s="64">
        <f t="shared" si="1"/>
        <v>48831.87599277979</v>
      </c>
      <c r="G15" s="64">
        <f t="shared" si="1"/>
        <v>45665.71649029983</v>
      </c>
      <c r="H15" s="64">
        <f t="shared" si="1"/>
        <v>45665.71649029983</v>
      </c>
      <c r="I15" s="64">
        <f t="shared" si="1"/>
        <v>45187.23324514991</v>
      </c>
      <c r="J15" s="64">
        <f t="shared" si="1"/>
        <v>27052859.3</v>
      </c>
      <c r="K15" s="64">
        <f t="shared" si="1"/>
        <v>25892461.25</v>
      </c>
      <c r="L15" s="64">
        <f t="shared" si="1"/>
        <v>25892461.25</v>
      </c>
      <c r="M15" s="64">
        <f t="shared" si="1"/>
        <v>25621161.25</v>
      </c>
    </row>
    <row r="16" ht="12" customHeight="1">
      <c r="A16" s="18"/>
    </row>
    <row r="17" spans="1:13" ht="24.75" customHeight="1">
      <c r="A17" s="102" t="s">
        <v>111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1:13" ht="24.75" customHeight="1">
      <c r="A18" s="1" t="s">
        <v>112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ht="24.75" customHeight="1">
      <c r="A19" s="1" t="s">
        <v>113</v>
      </c>
    </row>
    <row r="20" ht="24.75" customHeight="1">
      <c r="A20" s="18" t="s">
        <v>114</v>
      </c>
    </row>
  </sheetData>
  <sheetProtection/>
  <mergeCells count="7">
    <mergeCell ref="A17:M17"/>
    <mergeCell ref="A5:A6"/>
    <mergeCell ref="B5:E5"/>
    <mergeCell ref="F5:I5"/>
    <mergeCell ref="J5:M5"/>
    <mergeCell ref="A2:M2"/>
    <mergeCell ref="A3:M3"/>
  </mergeCells>
  <printOptions/>
  <pageMargins left="0.5905511811023623" right="0.1968503937007874" top="0.3937007874015748" bottom="0.1968503937007874" header="0.31496062992125984" footer="0.31496062992125984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8" sqref="E8"/>
    </sheetView>
  </sheetViews>
  <sheetFormatPr defaultColWidth="9.140625" defaultRowHeight="15"/>
  <cols>
    <col min="1" max="1" width="60.7109375" style="4" customWidth="1"/>
    <col min="2" max="2" width="25.421875" style="4" customWidth="1"/>
    <col min="3" max="3" width="24.7109375" style="4" customWidth="1"/>
    <col min="4" max="4" width="23.140625" style="4" customWidth="1"/>
    <col min="5" max="5" width="27.140625" style="4" customWidth="1"/>
    <col min="6" max="16384" width="9.140625" style="4" customWidth="1"/>
  </cols>
  <sheetData>
    <row r="2" spans="1:5" ht="30" customHeight="1">
      <c r="A2" s="108" t="s">
        <v>115</v>
      </c>
      <c r="B2" s="108"/>
      <c r="C2" s="108"/>
      <c r="D2" s="108"/>
      <c r="E2" s="108"/>
    </row>
    <row r="3" ht="18.75">
      <c r="A3" s="36"/>
    </row>
    <row r="4" spans="1:5" ht="56.25">
      <c r="A4" s="55" t="s">
        <v>116</v>
      </c>
      <c r="B4" s="55" t="s">
        <v>20</v>
      </c>
      <c r="C4" s="55" t="s">
        <v>136</v>
      </c>
      <c r="D4" s="55" t="s">
        <v>117</v>
      </c>
      <c r="E4" s="55" t="s">
        <v>118</v>
      </c>
    </row>
    <row r="5" spans="1:5" ht="18.75">
      <c r="A5" s="46">
        <v>1</v>
      </c>
      <c r="B5" s="46">
        <v>2</v>
      </c>
      <c r="C5" s="46">
        <v>3</v>
      </c>
      <c r="D5" s="46">
        <v>4</v>
      </c>
      <c r="E5" s="46">
        <v>5</v>
      </c>
    </row>
    <row r="6" spans="1:5" ht="41.25" customHeight="1">
      <c r="A6" s="31" t="s">
        <v>119</v>
      </c>
      <c r="B6" s="26" t="s">
        <v>120</v>
      </c>
      <c r="C6" s="26"/>
      <c r="D6" s="26"/>
      <c r="E6" s="26"/>
    </row>
    <row r="7" spans="1:5" ht="54" customHeight="1">
      <c r="A7" s="30" t="s">
        <v>121</v>
      </c>
      <c r="B7" s="26" t="s">
        <v>137</v>
      </c>
      <c r="C7" s="26"/>
      <c r="D7" s="26"/>
      <c r="E7" s="26"/>
    </row>
    <row r="8" spans="1:5" ht="37.5" customHeight="1">
      <c r="A8" s="30" t="s">
        <v>122</v>
      </c>
      <c r="B8" s="26" t="s">
        <v>123</v>
      </c>
      <c r="C8" s="69">
        <v>102284</v>
      </c>
      <c r="D8" s="69">
        <v>102284</v>
      </c>
      <c r="E8" s="69">
        <v>102284</v>
      </c>
    </row>
    <row r="9" spans="1:5" ht="45.75" customHeight="1">
      <c r="A9" s="30" t="s">
        <v>124</v>
      </c>
      <c r="B9" s="26" t="s">
        <v>138</v>
      </c>
      <c r="C9" s="81">
        <f>'раздел 4,5,6'!C9/'раздел 10,11'!C8*100</f>
        <v>4.390618278518634</v>
      </c>
      <c r="D9" s="81">
        <f>'раздел 4,5,6'!D9/'раздел 10,11'!D8*100</f>
        <v>0</v>
      </c>
      <c r="E9" s="81">
        <f>'раздел 4,5,6'!E9/'раздел 10,11'!E8*100</f>
        <v>0</v>
      </c>
    </row>
    <row r="10" spans="1:5" ht="39" customHeight="1">
      <c r="A10" s="30" t="s">
        <v>125</v>
      </c>
      <c r="B10" s="26" t="s">
        <v>126</v>
      </c>
      <c r="C10" s="69">
        <v>3840</v>
      </c>
      <c r="D10" s="69">
        <v>3840</v>
      </c>
      <c r="E10" s="69">
        <v>3840</v>
      </c>
    </row>
    <row r="11" spans="1:5" ht="47.25" customHeight="1">
      <c r="A11" s="30" t="s">
        <v>127</v>
      </c>
      <c r="B11" s="26" t="s">
        <v>128</v>
      </c>
      <c r="C11" s="60">
        <f>C10/'раздел 8'!C12</f>
        <v>54.857142857142854</v>
      </c>
      <c r="D11" s="60">
        <f>D10/'раздел 8'!E12</f>
        <v>54.857142857142854</v>
      </c>
      <c r="E11" s="60">
        <f>E10/'раздел 8'!E12</f>
        <v>54.857142857142854</v>
      </c>
    </row>
    <row r="12" ht="18.75">
      <c r="A12" s="36"/>
    </row>
    <row r="13" spans="1:5" ht="25.5" customHeight="1">
      <c r="A13" s="120" t="s">
        <v>145</v>
      </c>
      <c r="B13" s="120"/>
      <c r="C13" s="120"/>
      <c r="D13" s="120"/>
      <c r="E13" s="120"/>
    </row>
    <row r="14" ht="18.75">
      <c r="A14" s="18"/>
    </row>
    <row r="15" spans="1:5" ht="36" customHeight="1">
      <c r="A15" s="26" t="s">
        <v>139</v>
      </c>
      <c r="B15" s="99" t="s">
        <v>129</v>
      </c>
      <c r="C15" s="99"/>
      <c r="D15" s="99" t="s">
        <v>130</v>
      </c>
      <c r="E15" s="99"/>
    </row>
    <row r="16" spans="1:5" ht="36" customHeight="1">
      <c r="A16" s="26"/>
      <c r="B16" s="118"/>
      <c r="C16" s="119"/>
      <c r="D16" s="118"/>
      <c r="E16" s="119"/>
    </row>
    <row r="17" spans="1:5" ht="35.25" customHeight="1">
      <c r="A17" s="31"/>
      <c r="B17" s="99"/>
      <c r="C17" s="99"/>
      <c r="D17" s="122"/>
      <c r="E17" s="122"/>
    </row>
    <row r="18" spans="1:5" ht="39" customHeight="1">
      <c r="A18" s="31"/>
      <c r="B18" s="99"/>
      <c r="C18" s="99"/>
      <c r="D18" s="122"/>
      <c r="E18" s="122"/>
    </row>
    <row r="19" spans="1:5" ht="39" customHeight="1">
      <c r="A19" s="58" t="s">
        <v>131</v>
      </c>
      <c r="B19" s="99" t="s">
        <v>140</v>
      </c>
      <c r="C19" s="99"/>
      <c r="D19" s="104">
        <f>SUM(D16:E18)</f>
        <v>0</v>
      </c>
      <c r="E19" s="104"/>
    </row>
    <row r="20" ht="18.75">
      <c r="A20" s="18"/>
    </row>
    <row r="21" ht="18.75">
      <c r="A21" s="18"/>
    </row>
    <row r="22" ht="18.75">
      <c r="A22" s="18"/>
    </row>
    <row r="23" spans="1:5" ht="33.75" customHeight="1">
      <c r="A23" s="59" t="s">
        <v>141</v>
      </c>
      <c r="B23" s="121"/>
      <c r="C23" s="121"/>
      <c r="D23" s="123" t="s">
        <v>162</v>
      </c>
      <c r="E23" s="123"/>
    </row>
    <row r="24" spans="2:5" ht="18.75">
      <c r="B24" s="117" t="s">
        <v>2</v>
      </c>
      <c r="C24" s="117"/>
      <c r="D24" s="117" t="s">
        <v>132</v>
      </c>
      <c r="E24" s="117"/>
    </row>
    <row r="25" ht="18.75">
      <c r="A25" s="56"/>
    </row>
    <row r="26" ht="18.75">
      <c r="A26" s="56"/>
    </row>
    <row r="27" spans="1:5" ht="37.5" customHeight="1">
      <c r="A27" s="59" t="s">
        <v>142</v>
      </c>
      <c r="B27" s="121"/>
      <c r="C27" s="121"/>
      <c r="D27" s="123" t="s">
        <v>133</v>
      </c>
      <c r="E27" s="123"/>
    </row>
    <row r="28" spans="2:5" ht="29.25" customHeight="1">
      <c r="B28" s="117" t="s">
        <v>2</v>
      </c>
      <c r="C28" s="117"/>
      <c r="D28" s="120" t="s">
        <v>143</v>
      </c>
      <c r="E28" s="120"/>
    </row>
    <row r="29" ht="18.75">
      <c r="A29" s="56"/>
    </row>
    <row r="30" ht="18.75">
      <c r="A30" s="56"/>
    </row>
    <row r="31" spans="1:5" ht="31.5" customHeight="1">
      <c r="A31" s="59" t="s">
        <v>144</v>
      </c>
      <c r="B31" s="121"/>
      <c r="C31" s="121"/>
      <c r="D31" s="123" t="s">
        <v>164</v>
      </c>
      <c r="E31" s="123"/>
    </row>
    <row r="32" spans="2:5" ht="18.75">
      <c r="B32" s="117" t="s">
        <v>2</v>
      </c>
      <c r="C32" s="117"/>
      <c r="D32" s="120" t="s">
        <v>134</v>
      </c>
      <c r="E32" s="120"/>
    </row>
    <row r="33" ht="18.75">
      <c r="A33" s="57" t="s">
        <v>135</v>
      </c>
    </row>
  </sheetData>
  <sheetProtection/>
  <mergeCells count="24">
    <mergeCell ref="D32:E32"/>
    <mergeCell ref="D27:E27"/>
    <mergeCell ref="D31:E31"/>
    <mergeCell ref="B32:C32"/>
    <mergeCell ref="B31:C31"/>
    <mergeCell ref="D23:E23"/>
    <mergeCell ref="B28:C28"/>
    <mergeCell ref="D28:E28"/>
    <mergeCell ref="A2:E2"/>
    <mergeCell ref="A13:E13"/>
    <mergeCell ref="B23:C23"/>
    <mergeCell ref="B27:C27"/>
    <mergeCell ref="D15:E15"/>
    <mergeCell ref="D17:E17"/>
    <mergeCell ref="B18:C18"/>
    <mergeCell ref="B19:C19"/>
    <mergeCell ref="D18:E18"/>
    <mergeCell ref="D19:E19"/>
    <mergeCell ref="B15:C15"/>
    <mergeCell ref="B17:C17"/>
    <mergeCell ref="D24:E24"/>
    <mergeCell ref="B24:C24"/>
    <mergeCell ref="B16:C16"/>
    <mergeCell ref="D16:E16"/>
  </mergeCells>
  <printOptions/>
  <pageMargins left="0.5905511811023623" right="0.3937007874015748" top="0.3937007874015748" bottom="0.1968503937007874" header="0.31496062992125984" footer="0.31496062992125984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XTreme.ws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XTreme.ws</dc:creator>
  <cp:keywords/>
  <dc:description/>
  <cp:lastModifiedBy>qwerty</cp:lastModifiedBy>
  <cp:lastPrinted>2017-01-19T10:00:50Z</cp:lastPrinted>
  <dcterms:created xsi:type="dcterms:W3CDTF">2015-03-17T07:36:12Z</dcterms:created>
  <dcterms:modified xsi:type="dcterms:W3CDTF">2017-01-19T11:00:44Z</dcterms:modified>
  <cp:category/>
  <cp:version/>
  <cp:contentType/>
  <cp:contentStatus/>
</cp:coreProperties>
</file>